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firstSheet="2" activeTab="2"/>
  </bookViews>
  <sheets>
    <sheet name="Отчет Центральная,24 2020г" sheetId="4" r:id="rId1"/>
    <sheet name="Отчет Центральная,24 2021г" sheetId="5" r:id="rId2"/>
    <sheet name="Центр.24 ОТЧЕТ 2022г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9" l="1"/>
  <c r="G84" i="9"/>
  <c r="F84" i="9"/>
  <c r="E84" i="9"/>
  <c r="D84" i="9"/>
  <c r="I72" i="9"/>
  <c r="H72" i="9"/>
  <c r="F72" i="9"/>
  <c r="E72" i="9"/>
  <c r="D72" i="9"/>
  <c r="G64" i="9"/>
  <c r="G72" i="9" s="1"/>
  <c r="I62" i="9"/>
  <c r="H62" i="9"/>
  <c r="G62" i="9"/>
  <c r="F62" i="9"/>
  <c r="E62" i="9"/>
  <c r="D62" i="9"/>
  <c r="I57" i="9"/>
  <c r="I11" i="9" s="1"/>
  <c r="H57" i="9"/>
  <c r="H11" i="9" s="1"/>
  <c r="H10" i="9" s="1"/>
  <c r="H18" i="9" s="1"/>
  <c r="G57" i="9"/>
  <c r="G11" i="9" s="1"/>
  <c r="F57" i="9"/>
  <c r="F73" i="9" s="1"/>
  <c r="E57" i="9"/>
  <c r="E73" i="9" s="1"/>
  <c r="D57" i="9"/>
  <c r="D24" i="9"/>
  <c r="D23" i="9" s="1"/>
  <c r="D17" i="9" s="1"/>
  <c r="I23" i="9"/>
  <c r="G23" i="9"/>
  <c r="F23" i="9"/>
  <c r="E23" i="9"/>
  <c r="I17" i="9"/>
  <c r="I28" i="9" s="1"/>
  <c r="H17" i="9"/>
  <c r="G17" i="9"/>
  <c r="G28" i="9" s="1"/>
  <c r="F17" i="9"/>
  <c r="E17" i="9"/>
  <c r="I15" i="9"/>
  <c r="H15" i="9"/>
  <c r="G15" i="9"/>
  <c r="F15" i="9"/>
  <c r="E15" i="9"/>
  <c r="I14" i="9"/>
  <c r="H14" i="9"/>
  <c r="F14" i="9"/>
  <c r="E14" i="9"/>
  <c r="I13" i="9"/>
  <c r="H13" i="9"/>
  <c r="G13" i="9"/>
  <c r="F13" i="9"/>
  <c r="E13" i="9"/>
  <c r="D10" i="9"/>
  <c r="D18" i="9" s="1"/>
  <c r="H7" i="9"/>
  <c r="F7" i="9"/>
  <c r="F28" i="9" s="1"/>
  <c r="E7" i="9"/>
  <c r="E28" i="9" s="1"/>
  <c r="D7" i="9"/>
  <c r="I10" i="9" l="1"/>
  <c r="I18" i="9" s="1"/>
  <c r="F11" i="9"/>
  <c r="F10" i="9" s="1"/>
  <c r="F18" i="9" s="1"/>
  <c r="G14" i="9"/>
  <c r="G10" i="9" s="1"/>
  <c r="G18" i="9" s="1"/>
  <c r="F31" i="9"/>
  <c r="F29" i="9" s="1"/>
  <c r="H73" i="9"/>
  <c r="I73" i="9"/>
  <c r="H28" i="9"/>
  <c r="I31" i="9"/>
  <c r="I29" i="9" s="1"/>
  <c r="E31" i="9"/>
  <c r="E29" i="9" s="1"/>
  <c r="D73" i="9"/>
  <c r="G73" i="9"/>
  <c r="G31" i="9" s="1"/>
  <c r="G29" i="9" s="1"/>
  <c r="D28" i="9"/>
  <c r="D31" i="9" s="1"/>
  <c r="D29" i="9" s="1"/>
  <c r="E11" i="9"/>
  <c r="E10" i="9" s="1"/>
  <c r="E18" i="9" s="1"/>
  <c r="H31" i="9" l="1"/>
  <c r="H29" i="9" s="1"/>
  <c r="E24" i="5" l="1"/>
  <c r="F66" i="5" l="1"/>
  <c r="E13" i="5" l="1"/>
  <c r="E58" i="5"/>
  <c r="F90" i="5" l="1"/>
  <c r="H33" i="5" l="1"/>
  <c r="H35" i="5"/>
  <c r="H37" i="5"/>
  <c r="H39" i="5"/>
  <c r="H41" i="5"/>
  <c r="H42" i="5"/>
  <c r="H43" i="5"/>
  <c r="H45" i="5"/>
  <c r="H47" i="5"/>
  <c r="H48" i="5"/>
  <c r="H50" i="5"/>
  <c r="H52" i="5"/>
  <c r="H54" i="5"/>
  <c r="H56" i="5"/>
  <c r="G49" i="5"/>
  <c r="H49" i="5" s="1"/>
  <c r="G51" i="5"/>
  <c r="H51" i="5" s="1"/>
  <c r="G46" i="5"/>
  <c r="H46" i="5" s="1"/>
  <c r="G44" i="5"/>
  <c r="H44" i="5" s="1"/>
  <c r="G40" i="5"/>
  <c r="H40" i="5" s="1"/>
  <c r="G38" i="5"/>
  <c r="H38" i="5" s="1"/>
  <c r="G36" i="5"/>
  <c r="H36" i="5" s="1"/>
  <c r="G32" i="5"/>
  <c r="E57" i="5"/>
  <c r="G55" i="5"/>
  <c r="H55" i="5" s="1"/>
  <c r="G53" i="5"/>
  <c r="H53" i="5" s="1"/>
  <c r="G57" i="5" l="1"/>
  <c r="H57" i="5" s="1"/>
  <c r="H32" i="5"/>
  <c r="E21" i="5"/>
  <c r="E19" i="5"/>
  <c r="H19" i="5" s="1"/>
  <c r="E18" i="5"/>
  <c r="G58" i="5" s="1"/>
  <c r="D57" i="5"/>
  <c r="E20" i="5" l="1"/>
  <c r="E26" i="5" s="1"/>
  <c r="H17" i="5"/>
  <c r="E16" i="5"/>
  <c r="D57" i="4"/>
  <c r="E29" i="5" l="1"/>
  <c r="E27" i="5" s="1"/>
</calcChain>
</file>

<file path=xl/sharedStrings.xml><?xml version="1.0" encoding="utf-8"?>
<sst xmlns="http://schemas.openxmlformats.org/spreadsheetml/2006/main" count="414" uniqueCount="158">
  <si>
    <t>ОБЩЕСТВО С ОГРАНИЧЕННОЙ ОТВЕТСТВЕННОСТЬЮ</t>
  </si>
  <si>
    <t>"УК "Сити дом"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</si>
  <si>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</si>
  <si>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</si>
  <si>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</si>
  <si>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</si>
  <si>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</si>
  <si>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</si>
  <si>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</si>
  <si>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</si>
  <si>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</si>
  <si>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</si>
  <si>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</si>
  <si>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</si>
  <si>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</si>
  <si>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</si>
  <si>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</si>
  <si>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</si>
  <si>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</si>
  <si>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</si>
  <si>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</si>
  <si>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</si>
  <si>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</si>
  <si>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</si>
  <si>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</si>
  <si>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</si>
  <si>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</si>
  <si>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</si>
  <si>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</si>
  <si>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</si>
  <si>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</si>
  <si>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</si>
  <si>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</si>
  <si>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</si>
  <si>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</si>
  <si>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</si>
  <si>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</si>
  <si>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</si>
  <si>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</si>
  <si>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</si>
  <si>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</si>
  <si>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</si>
  <si>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</si>
  <si>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</si>
  <si>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</si>
  <si>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</si>
  <si>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</si>
  <si>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</si>
  <si>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</si>
  <si>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</si>
  <si>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</si>
  <si>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</si>
  <si>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</si>
  <si>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</si>
  <si>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</si>
  <si>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</si>
  <si>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</si>
  <si>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</si>
  <si>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</si>
  <si>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</si>
  <si>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</si>
  <si>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</si>
  <si>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</si>
  <si>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</si>
  <si>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</si>
  <si>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</si>
  <si>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Окраска входных металлических дверей</t>
  </si>
  <si>
    <t>Подготовка к отопительному сезону</t>
  </si>
  <si>
    <t>Ул. Центральная, 24</t>
  </si>
  <si>
    <t>Ремонт стены в кв. 56</t>
  </si>
  <si>
    <t>Ремонт кровли</t>
  </si>
  <si>
    <t>ИТОГО</t>
  </si>
  <si>
    <t xml:space="preserve">                Отчет об исполнении договора управления  за 2021год. </t>
  </si>
  <si>
    <t>01.01.2021 г.</t>
  </si>
  <si>
    <t>31.12.2021 г.</t>
  </si>
  <si>
    <t>село Лобаново ул. Центральная, д. 24</t>
  </si>
  <si>
    <t xml:space="preserve">Уборка снега с  территории механизированным способом </t>
  </si>
  <si>
    <t>час</t>
  </si>
  <si>
    <t>январь</t>
  </si>
  <si>
    <t xml:space="preserve">Уборка  снега с территории механизированным способом </t>
  </si>
  <si>
    <t>март</t>
  </si>
  <si>
    <t>Укладка резиновой крошки  поверхности крылец входных групп подъездов</t>
  </si>
  <si>
    <t>м2</t>
  </si>
  <si>
    <t>Прочистка выпусков дворовой канализации</t>
  </si>
  <si>
    <t>вып</t>
  </si>
  <si>
    <t>апрель</t>
  </si>
  <si>
    <t>Укладка резиновой крошки лестницы пожарного прохода</t>
  </si>
  <si>
    <t>м.п.</t>
  </si>
  <si>
    <t>август</t>
  </si>
  <si>
    <t>Замена монометров и термометра в тепловом узле дома</t>
  </si>
  <si>
    <t xml:space="preserve">ноябрь </t>
  </si>
  <si>
    <t>Итого выполнено работ:</t>
  </si>
  <si>
    <t>декабрь</t>
  </si>
  <si>
    <t>ООО "ОргСтрой-Финанс"
156,7 кв.м</t>
  </si>
  <si>
    <t xml:space="preserve">    -    за ХВС на ОДН</t>
  </si>
  <si>
    <t xml:space="preserve">    -    за Водоотведение на ОДН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</si>
  <si>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</si>
  <si>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</si>
  <si>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</si>
  <si>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</si>
  <si>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</si>
  <si>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</si>
  <si>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</si>
  <si>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</si>
  <si>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</si>
  <si>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</si>
  <si>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</si>
  <si>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</si>
  <si>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</si>
  <si>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</si>
  <si>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</si>
  <si>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</si>
  <si>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</si>
  <si>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</si>
  <si>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</si>
  <si>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7.2.</t>
  </si>
  <si>
    <t xml:space="preserve">                Отчет об исполнении договора управления  за 2022год. </t>
  </si>
  <si>
    <t>Всего</t>
  </si>
  <si>
    <t>ИП Белоногов
156,7 кв.м</t>
  </si>
  <si>
    <t xml:space="preserve">ООО "ОргСтрой-Финанс"
99,7 кв.м
</t>
  </si>
  <si>
    <t>4.6.</t>
  </si>
  <si>
    <t xml:space="preserve">    -    за Электроэнергия  на ОДН</t>
  </si>
  <si>
    <t>% сбора</t>
  </si>
  <si>
    <t xml:space="preserve">     -  ПАО " Ростелеком" (дог. № 0501/25/202-14 от 23.07.2017г)</t>
  </si>
  <si>
    <t xml:space="preserve">     - </t>
  </si>
  <si>
    <t>5.6.</t>
  </si>
  <si>
    <t xml:space="preserve">     - прочие поступления</t>
  </si>
  <si>
    <t>Выполненные работы (оказанные услуги) по содержанию общего имущества и текущему ремонту в отчетном периоде:</t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</si>
  <si>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</si>
  <si>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</si>
  <si>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</si>
  <si>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</si>
  <si>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</si>
  <si>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Содержание мест накопления ТКО ( содержание контейнерной площадки)</t>
  </si>
  <si>
    <t>ИТОГО по СОДЕРЖАНИЮ</t>
  </si>
  <si>
    <t xml:space="preserve">Услуги по управлению </t>
  </si>
  <si>
    <t>ИТОГО по УПРАВЛЕНИЮ ОИ МКД:</t>
  </si>
  <si>
    <t>Выполнение услуг по коммунальным ресурсам на СОИ ОИ МКД</t>
  </si>
  <si>
    <t xml:space="preserve">ГВС в целях содержания общего имущества дома </t>
  </si>
  <si>
    <t>Электроэнергия на содержание общего имущества дома</t>
  </si>
  <si>
    <t>ИТОГО по КОМУНАЛЬНАМ РЕСУРСАМ на СОИ ОДН</t>
  </si>
  <si>
    <t>ИТОГО по содержанию:</t>
  </si>
  <si>
    <t>Выполнение работ по текущему ремонту:</t>
  </si>
  <si>
    <t>Замена светильников наружного освещения на опорах</t>
  </si>
  <si>
    <t>Установка уличных урн</t>
  </si>
  <si>
    <t xml:space="preserve">Изготовление и установка ограждений газона </t>
  </si>
  <si>
    <t>Посадка зеленых насаждений на придомовой территории</t>
  </si>
  <si>
    <t>Общестроительные работы. Ремонт кирпичных приямков. Наружный ремонт входных групп. Покраска труб  газопровода.</t>
  </si>
  <si>
    <t>Итого по услуге текущий ремонт</t>
  </si>
  <si>
    <t>ИП 
Ожегина И.Ф.
690,7кв.м</t>
  </si>
  <si>
    <t xml:space="preserve">
Юдкина с 16.08.22
99,7 кв.м
</t>
  </si>
  <si>
    <t xml:space="preserve">         в т.ч. по услуге текущий ремонт</t>
  </si>
  <si>
    <t>ОБЩЕСТВО С ОГРАНИЧЕННОЙ ОТВЕТСТВЕННОСТЬЮ "УК "СИТИ ДОМ"</t>
  </si>
  <si>
    <t>ул. Центральная, 24</t>
  </si>
  <si>
    <t>Директор</t>
  </si>
  <si>
    <t>Г.В. Звездакова</t>
  </si>
  <si>
    <t xml:space="preserve">Содержание конструктивных элементов зданий и обслуживание </t>
  </si>
  <si>
    <t>Выполнение услуг по управлению ОИ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</si>
</sst>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9">
    <xf numFmtId="0" fontId="0" fillId="0" borderId="0" xfId="0"/>
    <xf numFmtId="0" fontId="4" fillId="0" borderId="6" xfId="1" applyFont="1" applyBorder="1" applyAlignment="1">
      <alignment horizontal="center"/>
    </xf>
    <xf numFmtId="4" fontId="4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4" fontId="4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4" fontId="5" fillId="0" borderId="8" xfId="1" applyNumberFormat="1" applyFont="1" applyBorder="1" applyAlignment="1">
      <alignment horizontal="center"/>
    </xf>
    <xf numFmtId="0" fontId="5" fillId="0" borderId="8" xfId="1" applyFont="1" applyBorder="1"/>
    <xf numFmtId="0" fontId="4" fillId="0" borderId="8" xfId="1" applyFont="1" applyBorder="1" applyAlignment="1">
      <alignment horizontal="left"/>
    </xf>
    <xf numFmtId="4" fontId="4" fillId="3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8" xfId="1" applyFont="1" applyFill="1" applyBorder="1"/>
    <xf numFmtId="4" fontId="5" fillId="2" borderId="8" xfId="1" applyNumberFormat="1" applyFont="1" applyFill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" fontId="7" fillId="0" borderId="8" xfId="2" applyNumberFormat="1" applyFont="1" applyBorder="1" applyAlignment="1">
      <alignment vertical="center" wrapText="1"/>
    </xf>
    <xf numFmtId="0" fontId="7" fillId="0" borderId="7" xfId="2" applyFont="1" applyBorder="1" applyAlignment="1">
      <alignment vertical="center"/>
    </xf>
    <xf numFmtId="0" fontId="4" fillId="0" borderId="14" xfId="1" applyFont="1" applyBorder="1"/>
    <xf numFmtId="3" fontId="4" fillId="0" borderId="8" xfId="1" applyNumberFormat="1" applyFont="1" applyBorder="1" applyAlignment="1">
      <alignment horizontal="center"/>
    </xf>
    <xf numFmtId="4" fontId="4" fillId="4" borderId="8" xfId="1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4" fontId="8" fillId="0" borderId="0" xfId="0" applyNumberFormat="1" applyFont="1"/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3" fontId="4" fillId="0" borderId="8" xfId="1" applyNumberFormat="1" applyFont="1" applyBorder="1" applyAlignment="1">
      <alignment horizontal="center" vertical="center" wrapText="1"/>
    </xf>
    <xf numFmtId="4" fontId="4" fillId="4" borderId="8" xfId="1" applyNumberFormat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9" fillId="0" borderId="8" xfId="1" applyFont="1" applyBorder="1" applyAlignment="1">
      <alignment vertical="center" wrapText="1"/>
    </xf>
    <xf numFmtId="0" fontId="9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0" borderId="23" xfId="1" applyFont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7" fillId="0" borderId="25" xfId="1" applyFont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opLeftCell="A22" workbookViewId="0">
      <selection activeCell="D29" sqref="D29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130" t="s">
        <v>0</v>
      </c>
      <c r="B1" s="130"/>
      <c r="C1" s="130"/>
      <c r="D1" s="130"/>
    </row>
    <row r="2" spans="1:4" ht="15.75" x14ac:dyDescent="0.25">
      <c r="A2" s="131" t="s">
        <v>1</v>
      </c>
      <c r="B2" s="131"/>
      <c r="C2" s="131"/>
      <c r="D2" s="131"/>
    </row>
    <row r="3" spans="1:4" ht="15.75" x14ac:dyDescent="0.25">
      <c r="A3" s="132" t="s">
        <v>2</v>
      </c>
      <c r="B3" s="130"/>
      <c r="C3" s="130"/>
      <c r="D3" s="133"/>
    </row>
    <row r="4" spans="1:4" ht="15.75" x14ac:dyDescent="0.25">
      <c r="A4" s="134" t="s">
        <v>68</v>
      </c>
      <c r="B4" s="135"/>
      <c r="C4" s="135"/>
      <c r="D4" s="136"/>
    </row>
    <row r="5" spans="1:4" x14ac:dyDescent="0.25">
      <c r="A5" s="1" t="s">
        <v>3</v>
      </c>
      <c r="B5" s="1" t="s">
        <v>4</v>
      </c>
      <c r="C5" s="1" t="s">
        <v>5</v>
      </c>
      <c r="D5" s="2" t="s">
        <v>6</v>
      </c>
    </row>
    <row r="6" spans="1:4" x14ac:dyDescent="0.25">
      <c r="A6" s="3" t="s">
        <v>7</v>
      </c>
      <c r="B6" s="3"/>
      <c r="C6" s="3"/>
      <c r="D6" s="4"/>
    </row>
    <row r="7" spans="1:4" x14ac:dyDescent="0.25">
      <c r="A7" s="5">
        <v>1</v>
      </c>
      <c r="B7" s="6" t="s">
        <v>8</v>
      </c>
      <c r="C7" s="5" t="s">
        <v>9</v>
      </c>
      <c r="D7" s="7" t="s">
        <v>10</v>
      </c>
    </row>
    <row r="8" spans="1:4" x14ac:dyDescent="0.25">
      <c r="A8" s="5">
        <v>2</v>
      </c>
      <c r="B8" s="6" t="s">
        <v>11</v>
      </c>
      <c r="C8" s="5" t="s">
        <v>9</v>
      </c>
      <c r="D8" s="7" t="s">
        <v>12</v>
      </c>
    </row>
    <row r="9" spans="1:4" x14ac:dyDescent="0.25">
      <c r="A9" s="137" t="s">
        <v>13</v>
      </c>
      <c r="B9" s="138"/>
      <c r="C9" s="138"/>
      <c r="D9" s="139"/>
    </row>
    <row r="10" spans="1:4" x14ac:dyDescent="0.25">
      <c r="A10" s="127" t="s">
        <v>14</v>
      </c>
      <c r="B10" s="128"/>
      <c r="C10" s="128"/>
      <c r="D10" s="129"/>
    </row>
    <row r="11" spans="1:4" x14ac:dyDescent="0.25">
      <c r="A11" s="137" t="s">
        <v>13</v>
      </c>
      <c r="B11" s="138"/>
      <c r="C11" s="138"/>
      <c r="D11" s="139"/>
    </row>
    <row r="12" spans="1:4" x14ac:dyDescent="0.25">
      <c r="A12" s="127" t="s">
        <v>14</v>
      </c>
      <c r="B12" s="128"/>
      <c r="C12" s="128"/>
      <c r="D12" s="129"/>
    </row>
    <row r="13" spans="1:4" x14ac:dyDescent="0.25">
      <c r="A13" s="5">
        <v>3</v>
      </c>
      <c r="B13" s="8" t="s">
        <v>15</v>
      </c>
      <c r="C13" s="9" t="s">
        <v>16</v>
      </c>
      <c r="D13" s="10">
        <v>0</v>
      </c>
    </row>
    <row r="14" spans="1:4" x14ac:dyDescent="0.25">
      <c r="A14" s="5">
        <v>4</v>
      </c>
      <c r="B14" s="6" t="s">
        <v>17</v>
      </c>
      <c r="C14" s="5"/>
      <c r="D14" s="7">
        <v>0</v>
      </c>
    </row>
    <row r="15" spans="1:4" x14ac:dyDescent="0.25">
      <c r="A15" s="5">
        <v>5</v>
      </c>
      <c r="B15" s="6" t="s">
        <v>18</v>
      </c>
      <c r="C15" s="5"/>
      <c r="D15" s="7">
        <v>31417.72</v>
      </c>
    </row>
    <row r="16" spans="1:4" x14ac:dyDescent="0.25">
      <c r="A16" s="5">
        <v>6</v>
      </c>
      <c r="B16" s="11" t="s">
        <v>19</v>
      </c>
      <c r="C16" s="9" t="s">
        <v>16</v>
      </c>
      <c r="D16" s="10">
        <v>647852.46</v>
      </c>
    </row>
    <row r="17" spans="1:4" x14ac:dyDescent="0.25">
      <c r="A17" s="5">
        <v>7</v>
      </c>
      <c r="B17" s="6" t="s">
        <v>20</v>
      </c>
      <c r="C17" s="5"/>
      <c r="D17" s="7">
        <v>530955.9</v>
      </c>
    </row>
    <row r="18" spans="1:4" x14ac:dyDescent="0.25">
      <c r="A18" s="5">
        <v>8</v>
      </c>
      <c r="B18" s="6" t="s">
        <v>21</v>
      </c>
      <c r="C18" s="5"/>
      <c r="D18" s="7">
        <v>21186.41</v>
      </c>
    </row>
    <row r="19" spans="1:4" x14ac:dyDescent="0.25">
      <c r="A19" s="5">
        <v>9</v>
      </c>
      <c r="B19" s="6" t="s">
        <v>22</v>
      </c>
      <c r="C19" s="5"/>
      <c r="D19" s="7">
        <v>95710.15</v>
      </c>
    </row>
    <row r="20" spans="1:4" x14ac:dyDescent="0.25">
      <c r="A20" s="5">
        <v>10</v>
      </c>
      <c r="B20" s="11" t="s">
        <v>23</v>
      </c>
      <c r="C20" s="9" t="s">
        <v>16</v>
      </c>
      <c r="D20" s="10">
        <v>551692.36</v>
      </c>
    </row>
    <row r="21" spans="1:4" x14ac:dyDescent="0.25">
      <c r="A21" s="5">
        <v>11</v>
      </c>
      <c r="B21" s="6" t="s">
        <v>24</v>
      </c>
      <c r="C21" s="5"/>
      <c r="D21" s="7">
        <v>548812.36</v>
      </c>
    </row>
    <row r="22" spans="1:4" x14ac:dyDescent="0.25">
      <c r="A22" s="5">
        <v>12</v>
      </c>
      <c r="B22" s="6" t="s">
        <v>25</v>
      </c>
      <c r="C22" s="5"/>
      <c r="D22" s="7">
        <v>0</v>
      </c>
    </row>
    <row r="23" spans="1:4" x14ac:dyDescent="0.25">
      <c r="A23" s="5">
        <v>13</v>
      </c>
      <c r="B23" s="6" t="s">
        <v>26</v>
      </c>
      <c r="C23" s="5"/>
      <c r="D23" s="7">
        <v>0</v>
      </c>
    </row>
    <row r="24" spans="1:4" x14ac:dyDescent="0.25">
      <c r="A24" s="5">
        <v>14</v>
      </c>
      <c r="B24" s="6" t="s">
        <v>27</v>
      </c>
      <c r="C24" s="5"/>
      <c r="D24" s="7">
        <v>2880</v>
      </c>
    </row>
    <row r="25" spans="1:4" x14ac:dyDescent="0.25">
      <c r="A25" s="5">
        <v>15</v>
      </c>
      <c r="B25" s="6" t="s">
        <v>28</v>
      </c>
      <c r="C25" s="5"/>
      <c r="D25" s="7"/>
    </row>
    <row r="26" spans="1:4" x14ac:dyDescent="0.25">
      <c r="A26" s="5">
        <v>16</v>
      </c>
      <c r="B26" s="11" t="s">
        <v>29</v>
      </c>
      <c r="C26" s="9" t="s">
        <v>16</v>
      </c>
      <c r="D26" s="10">
        <v>551692.36</v>
      </c>
    </row>
    <row r="27" spans="1:4" x14ac:dyDescent="0.25">
      <c r="A27" s="5">
        <v>17</v>
      </c>
      <c r="B27" s="11" t="s">
        <v>30</v>
      </c>
      <c r="C27" s="9" t="s">
        <v>16</v>
      </c>
      <c r="D27" s="10">
        <v>0</v>
      </c>
    </row>
    <row r="28" spans="1:4" x14ac:dyDescent="0.25">
      <c r="A28" s="5">
        <v>18</v>
      </c>
      <c r="B28" s="6" t="s">
        <v>31</v>
      </c>
      <c r="C28" s="5"/>
      <c r="D28" s="7">
        <v>0</v>
      </c>
    </row>
    <row r="29" spans="1:4" x14ac:dyDescent="0.25">
      <c r="A29" s="5">
        <v>19</v>
      </c>
      <c r="B29" s="6" t="s">
        <v>32</v>
      </c>
      <c r="C29" s="5"/>
      <c r="D29" s="7">
        <v>77513.539999999994</v>
      </c>
    </row>
    <row r="30" spans="1:4" x14ac:dyDescent="0.25">
      <c r="A30" s="143" t="s">
        <v>33</v>
      </c>
      <c r="B30" s="144"/>
      <c r="C30" s="144"/>
      <c r="D30" s="145"/>
    </row>
    <row r="31" spans="1:4" x14ac:dyDescent="0.25">
      <c r="A31" s="146" t="s">
        <v>34</v>
      </c>
      <c r="B31" s="147"/>
      <c r="C31" s="147"/>
      <c r="D31" s="148"/>
    </row>
    <row r="32" spans="1:4" x14ac:dyDescent="0.25">
      <c r="A32" s="5">
        <v>1</v>
      </c>
      <c r="B32" s="8" t="s">
        <v>35</v>
      </c>
      <c r="C32" s="5" t="s">
        <v>16</v>
      </c>
      <c r="D32" s="7">
        <v>269343.25</v>
      </c>
    </row>
    <row r="33" spans="1:4" x14ac:dyDescent="0.25">
      <c r="A33" s="5"/>
      <c r="B33" s="8" t="s">
        <v>36</v>
      </c>
      <c r="C33" s="5"/>
      <c r="D33" s="7"/>
    </row>
    <row r="34" spans="1:4" x14ac:dyDescent="0.25">
      <c r="A34" s="5"/>
      <c r="B34" s="12" t="s">
        <v>37</v>
      </c>
      <c r="C34" s="5"/>
      <c r="D34" s="13">
        <v>18905.759999999998</v>
      </c>
    </row>
    <row r="35" spans="1:4" x14ac:dyDescent="0.25">
      <c r="A35" s="5"/>
      <c r="B35" s="12" t="s">
        <v>38</v>
      </c>
      <c r="C35" s="5"/>
      <c r="D35" s="7"/>
    </row>
    <row r="36" spans="1:4" x14ac:dyDescent="0.25">
      <c r="A36" s="5">
        <v>2</v>
      </c>
      <c r="B36" s="8" t="s">
        <v>39</v>
      </c>
      <c r="C36" s="5" t="s">
        <v>16</v>
      </c>
      <c r="D36" s="7">
        <v>98213.59</v>
      </c>
    </row>
    <row r="37" spans="1:4" x14ac:dyDescent="0.25">
      <c r="A37" s="5"/>
      <c r="B37" s="12" t="s">
        <v>40</v>
      </c>
      <c r="C37" s="5"/>
      <c r="D37" s="7"/>
    </row>
    <row r="38" spans="1:4" x14ac:dyDescent="0.25">
      <c r="A38" s="5">
        <v>3</v>
      </c>
      <c r="B38" s="8" t="s">
        <v>41</v>
      </c>
      <c r="C38" s="5" t="s">
        <v>16</v>
      </c>
      <c r="D38" s="7">
        <v>74404.2</v>
      </c>
    </row>
    <row r="39" spans="1:4" x14ac:dyDescent="0.25">
      <c r="A39" s="5"/>
      <c r="B39" s="12" t="s">
        <v>42</v>
      </c>
      <c r="C39" s="5"/>
      <c r="D39" s="7"/>
    </row>
    <row r="40" spans="1:4" x14ac:dyDescent="0.25">
      <c r="A40" s="5">
        <v>4</v>
      </c>
      <c r="B40" s="11" t="s">
        <v>43</v>
      </c>
      <c r="C40" s="5" t="s">
        <v>16</v>
      </c>
      <c r="D40" s="7">
        <v>10789.09</v>
      </c>
    </row>
    <row r="41" spans="1:4" x14ac:dyDescent="0.25">
      <c r="A41" s="5"/>
      <c r="B41" s="6" t="s">
        <v>44</v>
      </c>
      <c r="C41" s="5"/>
      <c r="D41" s="7"/>
    </row>
    <row r="42" spans="1:4" x14ac:dyDescent="0.25">
      <c r="A42" s="5"/>
      <c r="B42" s="6" t="s">
        <v>45</v>
      </c>
      <c r="C42" s="5"/>
      <c r="D42" s="7"/>
    </row>
    <row r="43" spans="1:4" x14ac:dyDescent="0.25">
      <c r="A43" s="5"/>
      <c r="B43" s="6" t="s">
        <v>46</v>
      </c>
      <c r="C43" s="5"/>
      <c r="D43" s="7"/>
    </row>
    <row r="44" spans="1:4" x14ac:dyDescent="0.25">
      <c r="A44" s="5">
        <v>5</v>
      </c>
      <c r="B44" s="11" t="s">
        <v>47</v>
      </c>
      <c r="C44" s="5" t="s">
        <v>16</v>
      </c>
      <c r="D44" s="7">
        <v>14509.3</v>
      </c>
    </row>
    <row r="45" spans="1:4" x14ac:dyDescent="0.25">
      <c r="A45" s="5"/>
      <c r="B45" s="6" t="s">
        <v>42</v>
      </c>
      <c r="C45" s="5"/>
      <c r="D45" s="7"/>
    </row>
    <row r="46" spans="1:4" x14ac:dyDescent="0.25">
      <c r="A46" s="5">
        <v>9</v>
      </c>
      <c r="B46" s="11" t="s">
        <v>48</v>
      </c>
      <c r="C46" s="5" t="s">
        <v>16</v>
      </c>
      <c r="D46" s="7">
        <v>59523.360000000001</v>
      </c>
    </row>
    <row r="47" spans="1:4" x14ac:dyDescent="0.25">
      <c r="A47" s="5"/>
      <c r="B47" s="6" t="s">
        <v>38</v>
      </c>
      <c r="C47" s="5"/>
      <c r="D47" s="7"/>
    </row>
    <row r="48" spans="1:4" x14ac:dyDescent="0.25">
      <c r="A48" s="5"/>
      <c r="B48" s="6"/>
      <c r="C48" s="5"/>
      <c r="D48" s="7"/>
    </row>
    <row r="49" spans="1:4" x14ac:dyDescent="0.25">
      <c r="A49" s="5">
        <v>10</v>
      </c>
      <c r="B49" s="11" t="s">
        <v>49</v>
      </c>
      <c r="C49" s="5" t="s">
        <v>16</v>
      </c>
      <c r="D49" s="7">
        <v>91059.65</v>
      </c>
    </row>
    <row r="50" spans="1:4" x14ac:dyDescent="0.25">
      <c r="A50" s="5"/>
      <c r="B50" s="6" t="s">
        <v>38</v>
      </c>
      <c r="C50" s="5"/>
      <c r="D50" s="7"/>
    </row>
    <row r="51" spans="1:4" x14ac:dyDescent="0.25">
      <c r="A51" s="5">
        <v>11</v>
      </c>
      <c r="B51" s="11" t="s">
        <v>50</v>
      </c>
      <c r="C51" s="5" t="s">
        <v>16</v>
      </c>
      <c r="D51" s="7">
        <v>3626.04</v>
      </c>
    </row>
    <row r="52" spans="1:4" x14ac:dyDescent="0.25">
      <c r="A52" s="5"/>
      <c r="B52" s="6"/>
      <c r="C52" s="5"/>
      <c r="D52" s="7"/>
    </row>
    <row r="53" spans="1:4" x14ac:dyDescent="0.25">
      <c r="A53" s="5">
        <v>12</v>
      </c>
      <c r="B53" s="11" t="s">
        <v>51</v>
      </c>
      <c r="C53" s="5" t="s">
        <v>16</v>
      </c>
      <c r="D53" s="7">
        <v>3625.04</v>
      </c>
    </row>
    <row r="54" spans="1:4" x14ac:dyDescent="0.25">
      <c r="A54" s="5"/>
      <c r="B54" s="6" t="s">
        <v>38</v>
      </c>
      <c r="C54" s="5"/>
      <c r="D54" s="7"/>
    </row>
    <row r="55" spans="1:4" x14ac:dyDescent="0.25">
      <c r="A55" s="5">
        <v>14</v>
      </c>
      <c r="B55" s="11" t="s">
        <v>52</v>
      </c>
      <c r="C55" s="5" t="s">
        <v>16</v>
      </c>
      <c r="D55" s="7">
        <v>5094.13</v>
      </c>
    </row>
    <row r="56" spans="1:4" x14ac:dyDescent="0.25">
      <c r="A56" s="5"/>
      <c r="B56" s="11"/>
      <c r="C56" s="5"/>
      <c r="D56" s="7"/>
    </row>
    <row r="57" spans="1:4" x14ac:dyDescent="0.25">
      <c r="A57" s="5"/>
      <c r="B57" s="6" t="s">
        <v>71</v>
      </c>
      <c r="C57" s="5"/>
      <c r="D57" s="7">
        <f>D32+D34+D36+D38+D40+D44+D46+D49+D51+D53+D55</f>
        <v>649093.41000000015</v>
      </c>
    </row>
    <row r="58" spans="1:4" x14ac:dyDescent="0.25">
      <c r="A58" s="14"/>
      <c r="B58" s="15" t="s">
        <v>53</v>
      </c>
      <c r="C58" s="14" t="s">
        <v>16</v>
      </c>
      <c r="D58" s="16">
        <v>53776.31</v>
      </c>
    </row>
    <row r="59" spans="1:4" x14ac:dyDescent="0.25">
      <c r="A59" s="17"/>
      <c r="B59" s="18"/>
      <c r="C59" s="19" t="s">
        <v>54</v>
      </c>
      <c r="D59" s="20"/>
    </row>
    <row r="60" spans="1:4" x14ac:dyDescent="0.25">
      <c r="A60" s="17">
        <v>1</v>
      </c>
      <c r="B60" s="21" t="s">
        <v>55</v>
      </c>
      <c r="C60" s="19" t="s">
        <v>54</v>
      </c>
      <c r="D60" s="20">
        <v>4200</v>
      </c>
    </row>
    <row r="61" spans="1:4" x14ac:dyDescent="0.25">
      <c r="A61" s="17">
        <v>2</v>
      </c>
      <c r="B61" s="21" t="s">
        <v>66</v>
      </c>
      <c r="C61" s="19" t="s">
        <v>16</v>
      </c>
      <c r="D61" s="20">
        <v>17956.13</v>
      </c>
    </row>
    <row r="62" spans="1:4" x14ac:dyDescent="0.25">
      <c r="A62" s="17">
        <v>3</v>
      </c>
      <c r="B62" s="18" t="s">
        <v>67</v>
      </c>
      <c r="C62" s="19"/>
      <c r="D62" s="20">
        <v>16624.11</v>
      </c>
    </row>
    <row r="63" spans="1:4" x14ac:dyDescent="0.25">
      <c r="A63" s="17">
        <v>4</v>
      </c>
      <c r="B63" s="22" t="s">
        <v>70</v>
      </c>
      <c r="C63" s="19"/>
      <c r="D63" s="20">
        <v>12355.23</v>
      </c>
    </row>
    <row r="64" spans="1:4" x14ac:dyDescent="0.25">
      <c r="A64" s="17">
        <v>6</v>
      </c>
      <c r="B64" s="23" t="s">
        <v>69</v>
      </c>
      <c r="C64" s="19"/>
      <c r="D64" s="20">
        <v>2640.84</v>
      </c>
    </row>
    <row r="65" spans="1:4" x14ac:dyDescent="0.25">
      <c r="A65" s="5">
        <v>22</v>
      </c>
      <c r="B65" s="140" t="s">
        <v>56</v>
      </c>
      <c r="C65" s="141"/>
      <c r="D65" s="142"/>
    </row>
    <row r="66" spans="1:4" x14ac:dyDescent="0.25">
      <c r="A66" s="5"/>
      <c r="B66" s="24" t="s">
        <v>57</v>
      </c>
      <c r="C66" s="5" t="s">
        <v>61</v>
      </c>
      <c r="D66" s="25">
        <v>0</v>
      </c>
    </row>
    <row r="67" spans="1:4" x14ac:dyDescent="0.25">
      <c r="A67" s="5"/>
      <c r="B67" s="24" t="s">
        <v>58</v>
      </c>
      <c r="C67" s="5" t="s">
        <v>61</v>
      </c>
      <c r="D67" s="25">
        <v>0</v>
      </c>
    </row>
    <row r="68" spans="1:4" x14ac:dyDescent="0.25">
      <c r="A68" s="5"/>
      <c r="B68" s="24" t="s">
        <v>59</v>
      </c>
      <c r="C68" s="5" t="s">
        <v>61</v>
      </c>
      <c r="D68" s="25">
        <v>0</v>
      </c>
    </row>
    <row r="69" spans="1:4" x14ac:dyDescent="0.25">
      <c r="A69" s="5"/>
      <c r="B69" s="24" t="s">
        <v>60</v>
      </c>
      <c r="C69" s="5" t="s">
        <v>16</v>
      </c>
      <c r="D69" s="25">
        <v>0</v>
      </c>
    </row>
    <row r="70" spans="1:4" x14ac:dyDescent="0.25">
      <c r="A70" s="5">
        <v>23</v>
      </c>
      <c r="B70" s="140" t="s">
        <v>62</v>
      </c>
      <c r="C70" s="141"/>
      <c r="D70" s="142"/>
    </row>
    <row r="71" spans="1:4" x14ac:dyDescent="0.25">
      <c r="A71" s="5"/>
      <c r="B71" s="24" t="s">
        <v>63</v>
      </c>
      <c r="C71" s="5" t="s">
        <v>61</v>
      </c>
      <c r="D71" s="25">
        <v>0</v>
      </c>
    </row>
    <row r="72" spans="1:4" x14ac:dyDescent="0.25">
      <c r="A72" s="5"/>
      <c r="B72" s="24" t="s">
        <v>64</v>
      </c>
      <c r="C72" s="5" t="s">
        <v>61</v>
      </c>
      <c r="D72" s="25">
        <v>0</v>
      </c>
    </row>
    <row r="73" spans="1:4" x14ac:dyDescent="0.25">
      <c r="A73" s="5"/>
      <c r="B73" s="24" t="s">
        <v>65</v>
      </c>
      <c r="C73" s="5" t="s">
        <v>16</v>
      </c>
      <c r="D73" s="26">
        <v>0</v>
      </c>
    </row>
  </sheetData>
  <mergeCells count="12">
    <mergeCell ref="B65:D65"/>
    <mergeCell ref="B70:D70"/>
    <mergeCell ref="A11:D11"/>
    <mergeCell ref="A12:D12"/>
    <mergeCell ref="A30:D30"/>
    <mergeCell ref="A31:D31"/>
    <mergeCell ref="A10:D10"/>
    <mergeCell ref="A1:D1"/>
    <mergeCell ref="A2:D2"/>
    <mergeCell ref="A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D5" sqref="D5:D8"/>
    </sheetView>
  </sheetViews>
  <sheetFormatPr defaultRowHeight="15" x14ac:dyDescent="0.25"/>
  <cols>
    <col min="1" max="1" width="6.85546875" customWidth="1"/>
    <col min="2" max="2" width="84.85546875" customWidth="1"/>
    <col min="4" max="4" width="13.42578125" customWidth="1"/>
    <col min="5" max="5" width="13.5703125" customWidth="1"/>
    <col min="7" max="8" width="10" bestFit="1" customWidth="1"/>
  </cols>
  <sheetData>
    <row r="1" spans="1:5" ht="15.75" x14ac:dyDescent="0.25">
      <c r="A1" s="130" t="s">
        <v>0</v>
      </c>
      <c r="B1" s="130"/>
      <c r="C1" s="130"/>
      <c r="D1" s="130"/>
    </row>
    <row r="2" spans="1:5" ht="15.75" x14ac:dyDescent="0.25">
      <c r="A2" s="130" t="s">
        <v>1</v>
      </c>
      <c r="B2" s="130"/>
      <c r="C2" s="130"/>
      <c r="D2" s="130"/>
    </row>
    <row r="3" spans="1:5" ht="15.75" x14ac:dyDescent="0.25">
      <c r="A3" s="150" t="s">
        <v>72</v>
      </c>
      <c r="B3" s="150"/>
      <c r="C3" s="150"/>
      <c r="D3" s="150"/>
      <c r="E3" s="42"/>
    </row>
    <row r="4" spans="1:5" ht="15.75" x14ac:dyDescent="0.25">
      <c r="A4" s="151" t="s">
        <v>68</v>
      </c>
      <c r="B4" s="151"/>
      <c r="C4" s="151"/>
      <c r="D4" s="151"/>
      <c r="E4" s="42"/>
    </row>
    <row r="5" spans="1:5" x14ac:dyDescent="0.25">
      <c r="A5" s="43" t="s">
        <v>3</v>
      </c>
      <c r="B5" s="43" t="s">
        <v>4</v>
      </c>
      <c r="C5" s="43" t="s">
        <v>5</v>
      </c>
      <c r="D5" s="44" t="s">
        <v>6</v>
      </c>
      <c r="E5" s="44" t="s">
        <v>6</v>
      </c>
    </row>
    <row r="6" spans="1:5" x14ac:dyDescent="0.25">
      <c r="A6" s="43" t="s">
        <v>7</v>
      </c>
      <c r="B6" s="43"/>
      <c r="C6" s="43"/>
      <c r="D6" s="44"/>
      <c r="E6" s="44"/>
    </row>
    <row r="7" spans="1:5" x14ac:dyDescent="0.25">
      <c r="A7" s="43">
        <v>1</v>
      </c>
      <c r="B7" s="45" t="s">
        <v>8</v>
      </c>
      <c r="C7" s="43" t="s">
        <v>9</v>
      </c>
      <c r="D7" s="44" t="s">
        <v>10</v>
      </c>
      <c r="E7" s="44" t="s">
        <v>73</v>
      </c>
    </row>
    <row r="8" spans="1:5" x14ac:dyDescent="0.25">
      <c r="A8" s="43">
        <v>2</v>
      </c>
      <c r="B8" s="45" t="s">
        <v>11</v>
      </c>
      <c r="C8" s="43" t="s">
        <v>9</v>
      </c>
      <c r="D8" s="44" t="s">
        <v>12</v>
      </c>
      <c r="E8" s="44" t="s">
        <v>74</v>
      </c>
    </row>
    <row r="9" spans="1:5" x14ac:dyDescent="0.25">
      <c r="A9" s="149" t="s">
        <v>13</v>
      </c>
      <c r="B9" s="149"/>
      <c r="C9" s="149"/>
      <c r="D9" s="149"/>
      <c r="E9" s="42"/>
    </row>
    <row r="10" spans="1:5" x14ac:dyDescent="0.25">
      <c r="A10" s="149" t="s">
        <v>14</v>
      </c>
      <c r="B10" s="149"/>
      <c r="C10" s="149"/>
      <c r="D10" s="149"/>
      <c r="E10" s="42"/>
    </row>
    <row r="11" spans="1:5" x14ac:dyDescent="0.25">
      <c r="A11" s="149" t="s">
        <v>13</v>
      </c>
      <c r="B11" s="149"/>
      <c r="C11" s="149"/>
      <c r="D11" s="149"/>
      <c r="E11" s="42"/>
    </row>
    <row r="12" spans="1:5" x14ac:dyDescent="0.25">
      <c r="A12" s="149" t="s">
        <v>14</v>
      </c>
      <c r="B12" s="149"/>
      <c r="C12" s="149"/>
      <c r="D12" s="149"/>
      <c r="E12" s="42"/>
    </row>
    <row r="13" spans="1:5" x14ac:dyDescent="0.25">
      <c r="A13" s="43">
        <v>3</v>
      </c>
      <c r="B13" s="46" t="s">
        <v>15</v>
      </c>
      <c r="C13" s="47" t="s">
        <v>16</v>
      </c>
      <c r="D13" s="48">
        <v>0</v>
      </c>
      <c r="E13" s="48">
        <f>E15</f>
        <v>-77513.539999999994</v>
      </c>
    </row>
    <row r="14" spans="1:5" x14ac:dyDescent="0.25">
      <c r="A14" s="43">
        <v>4</v>
      </c>
      <c r="B14" s="45" t="s">
        <v>17</v>
      </c>
      <c r="C14" s="43"/>
      <c r="D14" s="44">
        <v>0</v>
      </c>
      <c r="E14" s="44">
        <v>0</v>
      </c>
    </row>
    <row r="15" spans="1:5" x14ac:dyDescent="0.25">
      <c r="A15" s="43">
        <v>5</v>
      </c>
      <c r="B15" s="45" t="s">
        <v>18</v>
      </c>
      <c r="C15" s="43"/>
      <c r="D15" s="44">
        <v>31417.72</v>
      </c>
      <c r="E15" s="44">
        <v>-77513.539999999994</v>
      </c>
    </row>
    <row r="16" spans="1:5" x14ac:dyDescent="0.25">
      <c r="A16" s="43">
        <v>6</v>
      </c>
      <c r="B16" s="49" t="s">
        <v>19</v>
      </c>
      <c r="C16" s="47" t="s">
        <v>16</v>
      </c>
      <c r="D16" s="48">
        <v>647852.46</v>
      </c>
      <c r="E16" s="48">
        <f>E17+E18+E19</f>
        <v>825911.35999999987</v>
      </c>
    </row>
    <row r="17" spans="1:8" x14ac:dyDescent="0.25">
      <c r="A17" s="43">
        <v>7</v>
      </c>
      <c r="B17" s="45" t="s">
        <v>20</v>
      </c>
      <c r="C17" s="43"/>
      <c r="D17" s="44">
        <v>530955.9</v>
      </c>
      <c r="E17" s="44">
        <v>682734.07</v>
      </c>
      <c r="H17" s="27">
        <f>627968.96+144355.32+32749.98+20837.1-E18-E19</f>
        <v>682734.07000000007</v>
      </c>
    </row>
    <row r="18" spans="1:8" x14ac:dyDescent="0.25">
      <c r="A18" s="43">
        <v>8</v>
      </c>
      <c r="B18" s="45" t="s">
        <v>21</v>
      </c>
      <c r="C18" s="43"/>
      <c r="D18" s="44">
        <v>21186.41</v>
      </c>
      <c r="E18" s="44">
        <f>29556.52+6796.44+1541.88+981</f>
        <v>38875.839999999997</v>
      </c>
    </row>
    <row r="19" spans="1:8" x14ac:dyDescent="0.25">
      <c r="A19" s="43">
        <v>9</v>
      </c>
      <c r="B19" s="45" t="s">
        <v>22</v>
      </c>
      <c r="C19" s="43"/>
      <c r="D19" s="44">
        <v>95710.15</v>
      </c>
      <c r="E19" s="44">
        <f>79298.01+(1491.96+16742.52)+(338.52+3798.36)+(215.4+2416.68)</f>
        <v>104301.45</v>
      </c>
      <c r="H19" s="27">
        <f>E17+E19</f>
        <v>787035.5199999999</v>
      </c>
    </row>
    <row r="20" spans="1:8" x14ac:dyDescent="0.25">
      <c r="A20" s="43">
        <v>10</v>
      </c>
      <c r="B20" s="49" t="s">
        <v>23</v>
      </c>
      <c r="C20" s="47" t="s">
        <v>16</v>
      </c>
      <c r="D20" s="48">
        <v>551692.36</v>
      </c>
      <c r="E20" s="48">
        <f>E21+E22+E23+E24+E25</f>
        <v>858729.33</v>
      </c>
    </row>
    <row r="21" spans="1:8" x14ac:dyDescent="0.25">
      <c r="A21" s="43">
        <v>11</v>
      </c>
      <c r="B21" s="45" t="s">
        <v>24</v>
      </c>
      <c r="C21" s="43"/>
      <c r="D21" s="44">
        <v>548812.36</v>
      </c>
      <c r="E21" s="44">
        <f>647141.87+156382.3+32748.85+20836.31</f>
        <v>857109.33</v>
      </c>
    </row>
    <row r="22" spans="1:8" x14ac:dyDescent="0.25">
      <c r="A22" s="43">
        <v>12</v>
      </c>
      <c r="B22" s="45" t="s">
        <v>25</v>
      </c>
      <c r="C22" s="43"/>
      <c r="D22" s="44">
        <v>0</v>
      </c>
      <c r="E22" s="44">
        <v>0</v>
      </c>
    </row>
    <row r="23" spans="1:8" x14ac:dyDescent="0.25">
      <c r="A23" s="43">
        <v>13</v>
      </c>
      <c r="B23" s="45" t="s">
        <v>26</v>
      </c>
      <c r="C23" s="43"/>
      <c r="D23" s="44">
        <v>0</v>
      </c>
      <c r="E23" s="44">
        <v>0</v>
      </c>
    </row>
    <row r="24" spans="1:8" x14ac:dyDescent="0.25">
      <c r="A24" s="43">
        <v>14</v>
      </c>
      <c r="B24" s="45" t="s">
        <v>27</v>
      </c>
      <c r="C24" s="43"/>
      <c r="D24" s="44">
        <v>2880</v>
      </c>
      <c r="E24" s="44">
        <f>2160*75%</f>
        <v>1620</v>
      </c>
    </row>
    <row r="25" spans="1:8" x14ac:dyDescent="0.25">
      <c r="A25" s="43">
        <v>15</v>
      </c>
      <c r="B25" s="45" t="s">
        <v>28</v>
      </c>
      <c r="C25" s="43"/>
      <c r="D25" s="44"/>
      <c r="E25" s="44">
        <v>0</v>
      </c>
    </row>
    <row r="26" spans="1:8" x14ac:dyDescent="0.25">
      <c r="A26" s="43">
        <v>16</v>
      </c>
      <c r="B26" s="49" t="s">
        <v>29</v>
      </c>
      <c r="C26" s="47" t="s">
        <v>16</v>
      </c>
      <c r="D26" s="48">
        <v>551692.36</v>
      </c>
      <c r="E26" s="48">
        <f>E15+E20</f>
        <v>781215.78999999992</v>
      </c>
    </row>
    <row r="27" spans="1:8" x14ac:dyDescent="0.25">
      <c r="A27" s="43">
        <v>17</v>
      </c>
      <c r="B27" s="49" t="s">
        <v>30</v>
      </c>
      <c r="C27" s="47" t="s">
        <v>16</v>
      </c>
      <c r="D27" s="48">
        <v>0</v>
      </c>
      <c r="E27" s="48">
        <f>E28+E29</f>
        <v>57634.209999999955</v>
      </c>
      <c r="H27" s="27"/>
    </row>
    <row r="28" spans="1:8" x14ac:dyDescent="0.25">
      <c r="A28" s="43">
        <v>18</v>
      </c>
      <c r="B28" s="45" t="s">
        <v>31</v>
      </c>
      <c r="C28" s="43"/>
      <c r="D28" s="44">
        <v>0</v>
      </c>
      <c r="E28" s="44">
        <v>0</v>
      </c>
    </row>
    <row r="29" spans="1:8" x14ac:dyDescent="0.25">
      <c r="A29" s="43">
        <v>19</v>
      </c>
      <c r="B29" s="45" t="s">
        <v>32</v>
      </c>
      <c r="C29" s="43"/>
      <c r="D29" s="44">
        <v>77513.539999999994</v>
      </c>
      <c r="E29" s="44">
        <f>77513.54+E16-E20+(E58-E18)</f>
        <v>57634.209999999955</v>
      </c>
    </row>
    <row r="30" spans="1:8" x14ac:dyDescent="0.25">
      <c r="A30" s="152" t="s">
        <v>33</v>
      </c>
      <c r="B30" s="152"/>
      <c r="C30" s="152"/>
      <c r="D30" s="152"/>
      <c r="E30" s="42"/>
    </row>
    <row r="31" spans="1:8" x14ac:dyDescent="0.25">
      <c r="A31" s="152" t="s">
        <v>34</v>
      </c>
      <c r="B31" s="152"/>
      <c r="C31" s="152"/>
      <c r="D31" s="152"/>
      <c r="E31" s="42"/>
    </row>
    <row r="32" spans="1:8" x14ac:dyDescent="0.25">
      <c r="A32" s="43">
        <v>1</v>
      </c>
      <c r="B32" s="46" t="s">
        <v>35</v>
      </c>
      <c r="C32" s="43" t="s">
        <v>16</v>
      </c>
      <c r="D32" s="44">
        <v>269343.25</v>
      </c>
      <c r="E32" s="44">
        <v>343246.79</v>
      </c>
      <c r="G32">
        <f>260962.67+60008.04+13614.12+8661.96</f>
        <v>343246.79000000004</v>
      </c>
      <c r="H32" s="27">
        <f>E32-G32</f>
        <v>0</v>
      </c>
    </row>
    <row r="33" spans="1:8" x14ac:dyDescent="0.25">
      <c r="A33" s="43"/>
      <c r="B33" s="46" t="s">
        <v>36</v>
      </c>
      <c r="C33" s="43"/>
      <c r="D33" s="44"/>
      <c r="E33" s="44"/>
      <c r="H33" s="27">
        <f t="shared" ref="H33:H57" si="0">E33-G33</f>
        <v>0</v>
      </c>
    </row>
    <row r="34" spans="1:8" x14ac:dyDescent="0.25">
      <c r="A34" s="43"/>
      <c r="B34" s="50" t="s">
        <v>37</v>
      </c>
      <c r="C34" s="43"/>
      <c r="D34" s="51">
        <v>18905.759999999998</v>
      </c>
      <c r="E34" s="51">
        <v>18905.759999999998</v>
      </c>
      <c r="H34" s="27">
        <v>0</v>
      </c>
    </row>
    <row r="35" spans="1:8" x14ac:dyDescent="0.25">
      <c r="A35" s="43"/>
      <c r="B35" s="50" t="s">
        <v>38</v>
      </c>
      <c r="C35" s="43"/>
      <c r="D35" s="44"/>
      <c r="E35" s="44"/>
      <c r="H35" s="27">
        <f t="shared" si="0"/>
        <v>0</v>
      </c>
    </row>
    <row r="36" spans="1:8" x14ac:dyDescent="0.25">
      <c r="A36" s="43">
        <v>2</v>
      </c>
      <c r="B36" s="46" t="s">
        <v>39</v>
      </c>
      <c r="C36" s="43" t="s">
        <v>16</v>
      </c>
      <c r="D36" s="44">
        <v>98213.59</v>
      </c>
      <c r="E36" s="44">
        <v>125161.94</v>
      </c>
      <c r="G36">
        <f>95157.74+21881.4+4964.28+3158.52</f>
        <v>125161.94000000002</v>
      </c>
      <c r="H36" s="27">
        <f t="shared" si="0"/>
        <v>0</v>
      </c>
    </row>
    <row r="37" spans="1:8" x14ac:dyDescent="0.25">
      <c r="A37" s="43"/>
      <c r="B37" s="50" t="s">
        <v>40</v>
      </c>
      <c r="C37" s="43"/>
      <c r="D37" s="44"/>
      <c r="E37" s="44"/>
      <c r="H37" s="27">
        <f t="shared" si="0"/>
        <v>0</v>
      </c>
    </row>
    <row r="38" spans="1:8" x14ac:dyDescent="0.25">
      <c r="A38" s="43">
        <v>3</v>
      </c>
      <c r="B38" s="46" t="s">
        <v>41</v>
      </c>
      <c r="C38" s="43" t="s">
        <v>16</v>
      </c>
      <c r="D38" s="44">
        <v>74404.2</v>
      </c>
      <c r="E38" s="44">
        <v>94819.5</v>
      </c>
      <c r="G38">
        <f>72089.1+16576.8+3760.8+2392.8</f>
        <v>94819.500000000015</v>
      </c>
      <c r="H38" s="27">
        <f t="shared" si="0"/>
        <v>0</v>
      </c>
    </row>
    <row r="39" spans="1:8" x14ac:dyDescent="0.25">
      <c r="A39" s="43"/>
      <c r="B39" s="50" t="s">
        <v>42</v>
      </c>
      <c r="C39" s="43"/>
      <c r="D39" s="44"/>
      <c r="E39" s="44"/>
      <c r="H39" s="27">
        <f t="shared" si="0"/>
        <v>0</v>
      </c>
    </row>
    <row r="40" spans="1:8" x14ac:dyDescent="0.25">
      <c r="A40" s="43">
        <v>4</v>
      </c>
      <c r="B40" s="49" t="s">
        <v>43</v>
      </c>
      <c r="C40" s="43" t="s">
        <v>16</v>
      </c>
      <c r="D40" s="44">
        <v>10789.09</v>
      </c>
      <c r="E40" s="44">
        <v>13749.08</v>
      </c>
      <c r="G40">
        <f>10453.28+2403.6+545.28+346.92</f>
        <v>13749.080000000002</v>
      </c>
      <c r="H40" s="27">
        <f t="shared" si="0"/>
        <v>0</v>
      </c>
    </row>
    <row r="41" spans="1:8" x14ac:dyDescent="0.25">
      <c r="A41" s="43"/>
      <c r="B41" s="45" t="s">
        <v>44</v>
      </c>
      <c r="C41" s="43"/>
      <c r="D41" s="44"/>
      <c r="E41" s="44"/>
      <c r="H41" s="27">
        <f t="shared" si="0"/>
        <v>0</v>
      </c>
    </row>
    <row r="42" spans="1:8" x14ac:dyDescent="0.25">
      <c r="A42" s="43"/>
      <c r="B42" s="45" t="s">
        <v>45</v>
      </c>
      <c r="C42" s="43"/>
      <c r="D42" s="44"/>
      <c r="E42" s="44"/>
      <c r="H42" s="27">
        <f t="shared" si="0"/>
        <v>0</v>
      </c>
    </row>
    <row r="43" spans="1:8" x14ac:dyDescent="0.25">
      <c r="A43" s="43"/>
      <c r="B43" s="45" t="s">
        <v>46</v>
      </c>
      <c r="C43" s="43"/>
      <c r="D43" s="44"/>
      <c r="E43" s="44"/>
      <c r="H43" s="27">
        <f t="shared" si="0"/>
        <v>0</v>
      </c>
    </row>
    <row r="44" spans="1:8" x14ac:dyDescent="0.25">
      <c r="A44" s="43">
        <v>5</v>
      </c>
      <c r="B44" s="49" t="s">
        <v>47</v>
      </c>
      <c r="C44" s="43" t="s">
        <v>16</v>
      </c>
      <c r="D44" s="44">
        <v>14509.3</v>
      </c>
      <c r="E44" s="44">
        <v>18490.060000000001</v>
      </c>
      <c r="G44">
        <f>14057.74+3232.44+733.32+466.56</f>
        <v>18490.060000000001</v>
      </c>
      <c r="H44" s="27">
        <f t="shared" si="0"/>
        <v>0</v>
      </c>
    </row>
    <row r="45" spans="1:8" x14ac:dyDescent="0.25">
      <c r="A45" s="43"/>
      <c r="B45" s="45" t="s">
        <v>42</v>
      </c>
      <c r="C45" s="43"/>
      <c r="D45" s="44"/>
      <c r="E45" s="44"/>
      <c r="H45" s="27">
        <f t="shared" si="0"/>
        <v>0</v>
      </c>
    </row>
    <row r="46" spans="1:8" x14ac:dyDescent="0.25">
      <c r="A46" s="43">
        <v>9</v>
      </c>
      <c r="B46" s="49" t="s">
        <v>48</v>
      </c>
      <c r="C46" s="43" t="s">
        <v>16</v>
      </c>
      <c r="D46" s="44">
        <v>59523.360000000001</v>
      </c>
      <c r="E46" s="44">
        <v>75855.600000000006</v>
      </c>
      <c r="G46">
        <f>57671.28+13261.44+3008.64+1914.24</f>
        <v>75855.600000000006</v>
      </c>
      <c r="H46" s="27">
        <f t="shared" si="0"/>
        <v>0</v>
      </c>
    </row>
    <row r="47" spans="1:8" x14ac:dyDescent="0.25">
      <c r="A47" s="43"/>
      <c r="B47" s="45" t="s">
        <v>38</v>
      </c>
      <c r="C47" s="43"/>
      <c r="D47" s="44"/>
      <c r="E47" s="44"/>
      <c r="H47" s="27">
        <f t="shared" si="0"/>
        <v>0</v>
      </c>
    </row>
    <row r="48" spans="1:8" x14ac:dyDescent="0.25">
      <c r="A48" s="43"/>
      <c r="B48" s="45"/>
      <c r="C48" s="43"/>
      <c r="D48" s="44"/>
      <c r="E48" s="44"/>
      <c r="H48" s="27">
        <f t="shared" si="0"/>
        <v>0</v>
      </c>
    </row>
    <row r="49" spans="1:8" x14ac:dyDescent="0.25">
      <c r="A49" s="43">
        <v>10</v>
      </c>
      <c r="B49" s="49" t="s">
        <v>49</v>
      </c>
      <c r="C49" s="43" t="s">
        <v>16</v>
      </c>
      <c r="D49" s="44">
        <v>91059.65</v>
      </c>
      <c r="E49" s="44">
        <v>95767.55</v>
      </c>
      <c r="G49">
        <f>72809.99+16742.52+3798.36+2416.68</f>
        <v>95767.55</v>
      </c>
      <c r="H49" s="27">
        <f t="shared" si="0"/>
        <v>0</v>
      </c>
    </row>
    <row r="50" spans="1:8" x14ac:dyDescent="0.25">
      <c r="A50" s="43"/>
      <c r="B50" s="45" t="s">
        <v>38</v>
      </c>
      <c r="C50" s="43"/>
      <c r="D50" s="44"/>
      <c r="E50" s="44"/>
      <c r="H50" s="27">
        <f t="shared" si="0"/>
        <v>0</v>
      </c>
    </row>
    <row r="51" spans="1:8" x14ac:dyDescent="0.25">
      <c r="A51" s="43">
        <v>11</v>
      </c>
      <c r="B51" s="49" t="s">
        <v>50</v>
      </c>
      <c r="C51" s="43" t="s">
        <v>16</v>
      </c>
      <c r="D51" s="44">
        <v>3626.04</v>
      </c>
      <c r="E51" s="44">
        <v>8533.9</v>
      </c>
      <c r="G51">
        <f>6488.02+1491.96+338.52+215.4</f>
        <v>8533.9</v>
      </c>
      <c r="H51" s="27">
        <f t="shared" si="0"/>
        <v>0</v>
      </c>
    </row>
    <row r="52" spans="1:8" x14ac:dyDescent="0.25">
      <c r="A52" s="43"/>
      <c r="B52" s="45"/>
      <c r="C52" s="43"/>
      <c r="D52" s="44"/>
      <c r="E52" s="44"/>
      <c r="H52" s="27">
        <f t="shared" si="0"/>
        <v>0</v>
      </c>
    </row>
    <row r="53" spans="1:8" x14ac:dyDescent="0.25">
      <c r="A53" s="43">
        <v>12</v>
      </c>
      <c r="B53" s="49" t="s">
        <v>51</v>
      </c>
      <c r="C53" s="43" t="s">
        <v>16</v>
      </c>
      <c r="D53" s="44">
        <v>3625.04</v>
      </c>
      <c r="E53" s="44">
        <v>4752.8999999999996</v>
      </c>
      <c r="G53">
        <f>3633+816.72+185.28+117.9</f>
        <v>4752.8999999999996</v>
      </c>
      <c r="H53" s="27">
        <f t="shared" si="0"/>
        <v>0</v>
      </c>
    </row>
    <row r="54" spans="1:8" x14ac:dyDescent="0.25">
      <c r="A54" s="43"/>
      <c r="B54" s="45" t="s">
        <v>38</v>
      </c>
      <c r="C54" s="43"/>
      <c r="D54" s="44"/>
      <c r="E54" s="44"/>
      <c r="H54" s="27">
        <f t="shared" si="0"/>
        <v>0</v>
      </c>
    </row>
    <row r="55" spans="1:8" x14ac:dyDescent="0.25">
      <c r="A55" s="43">
        <v>14</v>
      </c>
      <c r="B55" s="49" t="s">
        <v>52</v>
      </c>
      <c r="C55" s="43" t="s">
        <v>16</v>
      </c>
      <c r="D55" s="44">
        <v>5094.13</v>
      </c>
      <c r="E55" s="44">
        <v>6658.2</v>
      </c>
      <c r="G55">
        <f>5089.62+1143.96+259.5+165.12</f>
        <v>6658.2</v>
      </c>
      <c r="H55" s="27">
        <f t="shared" si="0"/>
        <v>0</v>
      </c>
    </row>
    <row r="56" spans="1:8" x14ac:dyDescent="0.25">
      <c r="A56" s="43"/>
      <c r="B56" s="49"/>
      <c r="C56" s="43"/>
      <c r="D56" s="44"/>
      <c r="E56" s="44"/>
      <c r="H56" s="27">
        <f t="shared" si="0"/>
        <v>0</v>
      </c>
    </row>
    <row r="57" spans="1:8" s="28" customFormat="1" x14ac:dyDescent="0.25">
      <c r="A57" s="47"/>
      <c r="B57" s="49" t="s">
        <v>71</v>
      </c>
      <c r="C57" s="47"/>
      <c r="D57" s="48">
        <f>D32+D34+D36+D38+D40+D44+D46+D49+D51+D53+D55</f>
        <v>649093.41000000015</v>
      </c>
      <c r="E57" s="48">
        <f>E32+E36+E38+E40+E44+E46+E49+E51+E53+E55</f>
        <v>787035.52</v>
      </c>
      <c r="G57" s="29">
        <f>SUM(G32:G56)</f>
        <v>787035.52000000014</v>
      </c>
      <c r="H57" s="29">
        <f t="shared" si="0"/>
        <v>0</v>
      </c>
    </row>
    <row r="58" spans="1:8" x14ac:dyDescent="0.25">
      <c r="A58" s="52"/>
      <c r="B58" s="53" t="s">
        <v>53</v>
      </c>
      <c r="C58" s="52" t="s">
        <v>16</v>
      </c>
      <c r="D58" s="54">
        <v>53776.31</v>
      </c>
      <c r="E58" s="54">
        <f>E64+E65+E66+E67+E68+E69+E70</f>
        <v>51814.48</v>
      </c>
      <c r="G58" s="27">
        <f>E58-E18+E24</f>
        <v>14558.640000000007</v>
      </c>
      <c r="H58" s="27"/>
    </row>
    <row r="59" spans="1:8" x14ac:dyDescent="0.25">
      <c r="A59" s="55">
        <v>1</v>
      </c>
      <c r="B59" s="18" t="s">
        <v>55</v>
      </c>
      <c r="C59" s="56" t="s">
        <v>54</v>
      </c>
      <c r="D59" s="57">
        <v>4200</v>
      </c>
      <c r="E59" s="57"/>
    </row>
    <row r="60" spans="1:8" x14ac:dyDescent="0.25">
      <c r="A60" s="55">
        <v>2</v>
      </c>
      <c r="B60" s="18" t="s">
        <v>66</v>
      </c>
      <c r="C60" s="56" t="s">
        <v>16</v>
      </c>
      <c r="D60" s="57">
        <v>17956.13</v>
      </c>
      <c r="E60" s="57"/>
    </row>
    <row r="61" spans="1:8" x14ac:dyDescent="0.25">
      <c r="A61" s="55">
        <v>3</v>
      </c>
      <c r="B61" s="18" t="s">
        <v>67</v>
      </c>
      <c r="C61" s="56" t="s">
        <v>16</v>
      </c>
      <c r="D61" s="57">
        <v>16624.11</v>
      </c>
      <c r="E61" s="57"/>
    </row>
    <row r="62" spans="1:8" x14ac:dyDescent="0.25">
      <c r="A62" s="55">
        <v>4</v>
      </c>
      <c r="B62" s="22" t="s">
        <v>70</v>
      </c>
      <c r="C62" s="56" t="s">
        <v>16</v>
      </c>
      <c r="D62" s="57">
        <v>12355.23</v>
      </c>
      <c r="E62" s="57"/>
    </row>
    <row r="63" spans="1:8" x14ac:dyDescent="0.25">
      <c r="A63" s="55">
        <v>6</v>
      </c>
      <c r="B63" s="18" t="s">
        <v>69</v>
      </c>
      <c r="C63" s="56" t="s">
        <v>16</v>
      </c>
      <c r="D63" s="57">
        <v>2640.84</v>
      </c>
      <c r="E63" s="57"/>
    </row>
    <row r="64" spans="1:8" x14ac:dyDescent="0.25">
      <c r="A64" s="55"/>
      <c r="B64" s="59" t="s">
        <v>76</v>
      </c>
      <c r="C64" s="56" t="s">
        <v>16</v>
      </c>
      <c r="D64" s="57"/>
      <c r="E64" s="58">
        <v>1600</v>
      </c>
    </row>
    <row r="65" spans="1:6" x14ac:dyDescent="0.25">
      <c r="A65" s="55"/>
      <c r="B65" s="59" t="s">
        <v>79</v>
      </c>
      <c r="C65" s="56" t="s">
        <v>16</v>
      </c>
      <c r="D65" s="57"/>
      <c r="E65" s="58">
        <v>2400</v>
      </c>
    </row>
    <row r="66" spans="1:6" x14ac:dyDescent="0.25">
      <c r="A66" s="55"/>
      <c r="B66" s="36" t="s">
        <v>79</v>
      </c>
      <c r="C66" s="56" t="s">
        <v>16</v>
      </c>
      <c r="D66" s="57"/>
      <c r="E66" s="38">
        <v>1932.9</v>
      </c>
      <c r="F66" s="27">
        <f>E64+E65+E66</f>
        <v>5932.9</v>
      </c>
    </row>
    <row r="67" spans="1:6" x14ac:dyDescent="0.25">
      <c r="A67" s="55"/>
      <c r="B67" s="59" t="s">
        <v>81</v>
      </c>
      <c r="C67" s="56" t="s">
        <v>16</v>
      </c>
      <c r="D67" s="57"/>
      <c r="E67" s="58">
        <v>18600</v>
      </c>
    </row>
    <row r="68" spans="1:6" x14ac:dyDescent="0.25">
      <c r="A68" s="55"/>
      <c r="B68" s="59" t="s">
        <v>83</v>
      </c>
      <c r="C68" s="56" t="s">
        <v>16</v>
      </c>
      <c r="D68" s="57"/>
      <c r="E68" s="58">
        <v>5000</v>
      </c>
    </row>
    <row r="69" spans="1:6" x14ac:dyDescent="0.25">
      <c r="A69" s="55"/>
      <c r="B69" s="59" t="s">
        <v>86</v>
      </c>
      <c r="C69" s="56" t="s">
        <v>16</v>
      </c>
      <c r="D69" s="57"/>
      <c r="E69" s="58">
        <v>20000</v>
      </c>
    </row>
    <row r="70" spans="1:6" x14ac:dyDescent="0.25">
      <c r="A70" s="55"/>
      <c r="B70" s="59" t="s">
        <v>89</v>
      </c>
      <c r="C70" s="56" t="s">
        <v>16</v>
      </c>
      <c r="D70" s="57"/>
      <c r="E70" s="58">
        <v>2281.58</v>
      </c>
    </row>
    <row r="71" spans="1:6" x14ac:dyDescent="0.25">
      <c r="A71" s="43">
        <v>22</v>
      </c>
      <c r="B71" s="149" t="s">
        <v>56</v>
      </c>
      <c r="C71" s="149"/>
      <c r="D71" s="149"/>
      <c r="E71" s="42"/>
    </row>
    <row r="72" spans="1:6" x14ac:dyDescent="0.25">
      <c r="A72" s="43"/>
      <c r="B72" s="45" t="s">
        <v>57</v>
      </c>
      <c r="C72" s="43" t="s">
        <v>61</v>
      </c>
      <c r="D72" s="60">
        <v>0</v>
      </c>
      <c r="E72" s="60">
        <v>0</v>
      </c>
    </row>
    <row r="73" spans="1:6" x14ac:dyDescent="0.25">
      <c r="A73" s="43"/>
      <c r="B73" s="45" t="s">
        <v>58</v>
      </c>
      <c r="C73" s="43" t="s">
        <v>61</v>
      </c>
      <c r="D73" s="60">
        <v>0</v>
      </c>
      <c r="E73" s="60">
        <v>0</v>
      </c>
    </row>
    <row r="74" spans="1:6" x14ac:dyDescent="0.25">
      <c r="A74" s="43"/>
      <c r="B74" s="45" t="s">
        <v>59</v>
      </c>
      <c r="C74" s="43" t="s">
        <v>61</v>
      </c>
      <c r="D74" s="60">
        <v>0</v>
      </c>
      <c r="E74" s="60">
        <v>0</v>
      </c>
    </row>
    <row r="75" spans="1:6" x14ac:dyDescent="0.25">
      <c r="A75" s="43"/>
      <c r="B75" s="45" t="s">
        <v>60</v>
      </c>
      <c r="C75" s="43" t="s">
        <v>16</v>
      </c>
      <c r="D75" s="60">
        <v>0</v>
      </c>
      <c r="E75" s="60">
        <v>0</v>
      </c>
    </row>
    <row r="76" spans="1:6" x14ac:dyDescent="0.25">
      <c r="A76" s="43">
        <v>23</v>
      </c>
      <c r="B76" s="149" t="s">
        <v>62</v>
      </c>
      <c r="C76" s="149"/>
      <c r="D76" s="149"/>
      <c r="E76" s="42"/>
    </row>
    <row r="77" spans="1:6" x14ac:dyDescent="0.25">
      <c r="A77" s="43"/>
      <c r="B77" s="45" t="s">
        <v>63</v>
      </c>
      <c r="C77" s="43" t="s">
        <v>61</v>
      </c>
      <c r="D77" s="60">
        <v>0</v>
      </c>
      <c r="E77" s="60">
        <v>0</v>
      </c>
    </row>
    <row r="78" spans="1:6" x14ac:dyDescent="0.25">
      <c r="A78" s="43"/>
      <c r="B78" s="45" t="s">
        <v>64</v>
      </c>
      <c r="C78" s="43" t="s">
        <v>61</v>
      </c>
      <c r="D78" s="60">
        <v>0</v>
      </c>
      <c r="E78" s="60">
        <v>0</v>
      </c>
    </row>
    <row r="79" spans="1:6" x14ac:dyDescent="0.25">
      <c r="A79" s="43"/>
      <c r="B79" s="45" t="s">
        <v>65</v>
      </c>
      <c r="C79" s="43" t="s">
        <v>16</v>
      </c>
      <c r="D79" s="61">
        <v>0</v>
      </c>
      <c r="E79" s="61">
        <v>0</v>
      </c>
    </row>
    <row r="81" spans="2:6" ht="15.75" thickBot="1" x14ac:dyDescent="0.3"/>
    <row r="82" spans="2:6" x14ac:dyDescent="0.25">
      <c r="B82" s="30" t="s">
        <v>75</v>
      </c>
      <c r="C82" s="31"/>
      <c r="D82" s="31"/>
      <c r="E82" s="31"/>
      <c r="F82" s="32"/>
    </row>
    <row r="83" spans="2:6" x14ac:dyDescent="0.25">
      <c r="B83" s="33" t="s">
        <v>76</v>
      </c>
      <c r="C83" s="34" t="s">
        <v>77</v>
      </c>
      <c r="D83" s="34">
        <v>1</v>
      </c>
      <c r="E83" s="34" t="s">
        <v>78</v>
      </c>
      <c r="F83" s="35">
        <v>1600</v>
      </c>
    </row>
    <row r="84" spans="2:6" x14ac:dyDescent="0.25">
      <c r="B84" s="33" t="s">
        <v>79</v>
      </c>
      <c r="C84" s="34" t="s">
        <v>77</v>
      </c>
      <c r="D84" s="34">
        <v>1.5</v>
      </c>
      <c r="E84" s="34" t="s">
        <v>80</v>
      </c>
      <c r="F84" s="35">
        <v>2400</v>
      </c>
    </row>
    <row r="85" spans="2:6" x14ac:dyDescent="0.25">
      <c r="B85" s="33" t="s">
        <v>79</v>
      </c>
      <c r="C85" s="34" t="s">
        <v>77</v>
      </c>
      <c r="D85" s="34">
        <v>1.2</v>
      </c>
      <c r="E85" s="34" t="s">
        <v>92</v>
      </c>
      <c r="F85" s="35">
        <v>1932.9</v>
      </c>
    </row>
    <row r="86" spans="2:6" x14ac:dyDescent="0.25">
      <c r="B86" s="33" t="s">
        <v>81</v>
      </c>
      <c r="C86" s="34" t="s">
        <v>82</v>
      </c>
      <c r="D86" s="34">
        <v>20</v>
      </c>
      <c r="E86" s="34" t="s">
        <v>80</v>
      </c>
      <c r="F86" s="35">
        <v>18600</v>
      </c>
    </row>
    <row r="87" spans="2:6" x14ac:dyDescent="0.25">
      <c r="B87" s="33" t="s">
        <v>83</v>
      </c>
      <c r="C87" s="34" t="s">
        <v>84</v>
      </c>
      <c r="D87" s="34">
        <v>4</v>
      </c>
      <c r="E87" s="34" t="s">
        <v>85</v>
      </c>
      <c r="F87" s="35">
        <v>5000</v>
      </c>
    </row>
    <row r="88" spans="2:6" x14ac:dyDescent="0.25">
      <c r="B88" s="33" t="s">
        <v>86</v>
      </c>
      <c r="C88" s="34" t="s">
        <v>87</v>
      </c>
      <c r="D88" s="34">
        <v>6</v>
      </c>
      <c r="E88" s="34" t="s">
        <v>88</v>
      </c>
      <c r="F88" s="35">
        <v>20000</v>
      </c>
    </row>
    <row r="89" spans="2:6" x14ac:dyDescent="0.25">
      <c r="B89" s="36" t="s">
        <v>89</v>
      </c>
      <c r="C89" s="37" t="s">
        <v>61</v>
      </c>
      <c r="D89" s="37">
        <v>4</v>
      </c>
      <c r="E89" s="37" t="s">
        <v>90</v>
      </c>
      <c r="F89" s="38">
        <v>2281.58</v>
      </c>
    </row>
    <row r="90" spans="2:6" ht="15.75" thickBot="1" x14ac:dyDescent="0.3">
      <c r="B90" s="39" t="s">
        <v>91</v>
      </c>
      <c r="C90" s="40"/>
      <c r="D90" s="40"/>
      <c r="E90" s="40"/>
      <c r="F90" s="41">
        <f>SUM(F83:F89)</f>
        <v>51814.48</v>
      </c>
    </row>
  </sheetData>
  <mergeCells count="12">
    <mergeCell ref="B76:D76"/>
    <mergeCell ref="A1:D1"/>
    <mergeCell ref="A2:D2"/>
    <mergeCell ref="A3:D3"/>
    <mergeCell ref="A4:D4"/>
    <mergeCell ref="A9:D9"/>
    <mergeCell ref="A10:D10"/>
    <mergeCell ref="A11:D11"/>
    <mergeCell ref="A12:D12"/>
    <mergeCell ref="A30:D30"/>
    <mergeCell ref="A31:D31"/>
    <mergeCell ref="B71:D71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5"/>
  <sheetViews>
    <sheetView tabSelected="1" zoomScaleNormal="100" workbookViewId="0">
      <selection activeCell="E6" sqref="E6"/>
    </sheetView>
  </sheetViews>
  <sheetFormatPr defaultRowHeight="15" x14ac:dyDescent="0.25"/>
  <cols>
    <col min="1" max="1" width="7.5703125" customWidth="1"/>
    <col min="2" max="2" width="57.5703125" customWidth="1"/>
    <col min="3" max="3" width="6.7109375" bestFit="1" customWidth="1"/>
    <col min="4" max="4" width="13.140625" customWidth="1"/>
    <col min="5" max="5" width="12.85546875" customWidth="1"/>
    <col min="6" max="6" width="12.140625" customWidth="1"/>
    <col min="7" max="7" width="11.140625" customWidth="1"/>
    <col min="9" max="9" width="11.7109375" customWidth="1"/>
  </cols>
  <sheetData>
    <row r="1" spans="1:9" x14ac:dyDescent="0.25">
      <c r="A1" s="164" t="s">
        <v>152</v>
      </c>
      <c r="B1" s="164"/>
      <c r="C1" s="164"/>
      <c r="D1" s="165"/>
      <c r="E1" s="165"/>
      <c r="F1" s="165"/>
      <c r="G1" s="165"/>
      <c r="H1" s="165"/>
      <c r="I1" s="165"/>
    </row>
    <row r="2" spans="1:9" x14ac:dyDescent="0.25">
      <c r="A2" s="166" t="s">
        <v>116</v>
      </c>
      <c r="B2" s="166"/>
      <c r="C2" s="166"/>
      <c r="D2" s="167"/>
      <c r="E2" s="167"/>
      <c r="F2" s="167"/>
      <c r="G2" s="167"/>
      <c r="H2" s="167"/>
      <c r="I2" s="167"/>
    </row>
    <row r="3" spans="1:9" x14ac:dyDescent="0.25">
      <c r="A3" s="166" t="s">
        <v>153</v>
      </c>
      <c r="B3" s="166"/>
      <c r="C3" s="166"/>
      <c r="D3" s="167"/>
      <c r="E3" s="167"/>
      <c r="F3" s="167"/>
      <c r="G3" s="167"/>
      <c r="H3" s="167"/>
      <c r="I3" s="167"/>
    </row>
    <row r="4" spans="1:9" x14ac:dyDescent="0.25">
      <c r="A4" s="168" t="s">
        <v>13</v>
      </c>
      <c r="B4" s="168"/>
      <c r="C4" s="168"/>
      <c r="D4" s="167"/>
      <c r="E4" s="167"/>
      <c r="F4" s="167"/>
      <c r="G4" s="167"/>
      <c r="H4" s="167"/>
      <c r="I4" s="167"/>
    </row>
    <row r="5" spans="1:9" x14ac:dyDescent="0.25">
      <c r="A5" s="168" t="s">
        <v>14</v>
      </c>
      <c r="B5" s="168"/>
      <c r="C5" s="168"/>
      <c r="D5" s="167"/>
      <c r="E5" s="167"/>
      <c r="F5" s="167"/>
      <c r="G5" s="167"/>
      <c r="H5" s="167"/>
      <c r="I5" s="167"/>
    </row>
    <row r="6" spans="1:9" ht="76.5" x14ac:dyDescent="0.25">
      <c r="A6" s="62"/>
      <c r="B6" s="67"/>
      <c r="C6" s="67"/>
      <c r="D6" s="68" t="s">
        <v>117</v>
      </c>
      <c r="E6" s="64" t="s">
        <v>149</v>
      </c>
      <c r="F6" s="64" t="s">
        <v>93</v>
      </c>
      <c r="G6" s="64" t="s">
        <v>118</v>
      </c>
      <c r="H6" s="64" t="s">
        <v>150</v>
      </c>
      <c r="I6" s="64" t="s">
        <v>119</v>
      </c>
    </row>
    <row r="7" spans="1:9" x14ac:dyDescent="0.25">
      <c r="A7" s="65">
        <v>3</v>
      </c>
      <c r="B7" s="69" t="s">
        <v>15</v>
      </c>
      <c r="C7" s="67" t="s">
        <v>16</v>
      </c>
      <c r="D7" s="70">
        <f>D8+D9</f>
        <v>15841.55</v>
      </c>
      <c r="E7" s="71">
        <f t="shared" ref="E7:H7" si="0">E8+E9</f>
        <v>-0.02</v>
      </c>
      <c r="F7" s="71">
        <f t="shared" si="0"/>
        <v>-2729.73</v>
      </c>
      <c r="G7" s="72">
        <v>0</v>
      </c>
      <c r="H7" s="71">
        <f t="shared" si="0"/>
        <v>0</v>
      </c>
      <c r="I7" s="71">
        <v>-1736.82</v>
      </c>
    </row>
    <row r="8" spans="1:9" x14ac:dyDescent="0.25">
      <c r="A8" s="65" t="s">
        <v>98</v>
      </c>
      <c r="B8" s="66" t="s">
        <v>17</v>
      </c>
      <c r="C8" s="65"/>
      <c r="D8" s="73">
        <v>0</v>
      </c>
      <c r="E8" s="72">
        <v>0</v>
      </c>
      <c r="F8" s="72"/>
      <c r="G8" s="72"/>
      <c r="H8" s="72"/>
      <c r="I8" s="72"/>
    </row>
    <row r="9" spans="1:9" x14ac:dyDescent="0.25">
      <c r="A9" s="65" t="s">
        <v>99</v>
      </c>
      <c r="B9" s="66" t="s">
        <v>18</v>
      </c>
      <c r="C9" s="65"/>
      <c r="D9" s="73">
        <v>15841.55</v>
      </c>
      <c r="E9" s="72">
        <v>-0.02</v>
      </c>
      <c r="F9" s="72">
        <v>-2729.73</v>
      </c>
      <c r="G9" s="72">
        <v>0</v>
      </c>
      <c r="H9" s="72">
        <v>0</v>
      </c>
      <c r="I9" s="72">
        <v>-1736.4</v>
      </c>
    </row>
    <row r="10" spans="1:9" ht="25.5" x14ac:dyDescent="0.25">
      <c r="A10" s="65" t="s">
        <v>100</v>
      </c>
      <c r="B10" s="74" t="s">
        <v>19</v>
      </c>
      <c r="C10" s="67" t="s">
        <v>16</v>
      </c>
      <c r="D10" s="70">
        <f>D11+D12+D13+D14+D15</f>
        <v>824008.69999999984</v>
      </c>
      <c r="E10" s="71">
        <f>E11+E12+E13+E14+E15</f>
        <v>185133.25</v>
      </c>
      <c r="F10" s="71">
        <f>F11+F12+F13+F14+F15</f>
        <v>6604.2900000000009</v>
      </c>
      <c r="G10" s="71">
        <f t="shared" ref="G10:I10" si="1">G11+G12+G13+G14+G15</f>
        <v>35413.760000000002</v>
      </c>
      <c r="H10" s="71">
        <f t="shared" si="1"/>
        <v>10790.86</v>
      </c>
      <c r="I10" s="71">
        <f t="shared" si="1"/>
        <v>15943.050000000003</v>
      </c>
    </row>
    <row r="11" spans="1:9" x14ac:dyDescent="0.25">
      <c r="A11" s="65" t="s">
        <v>101</v>
      </c>
      <c r="B11" s="66" t="s">
        <v>20</v>
      </c>
      <c r="C11" s="65"/>
      <c r="D11" s="73">
        <v>565589.37</v>
      </c>
      <c r="E11" s="72">
        <f>E57</f>
        <v>127123.35000000002</v>
      </c>
      <c r="F11" s="72">
        <f>F57</f>
        <v>5436.4900000000007</v>
      </c>
      <c r="G11" s="72">
        <f>G57</f>
        <v>23404.160000000003</v>
      </c>
      <c r="H11" s="72">
        <f>H57</f>
        <v>7055.5600000000013</v>
      </c>
      <c r="I11" s="72">
        <f>I57</f>
        <v>11294.240000000002</v>
      </c>
    </row>
    <row r="12" spans="1:9" x14ac:dyDescent="0.25">
      <c r="A12" s="65" t="s">
        <v>102</v>
      </c>
      <c r="B12" s="66" t="s">
        <v>21</v>
      </c>
      <c r="C12" s="65"/>
      <c r="D12" s="73">
        <v>131186.54999999999</v>
      </c>
      <c r="E12" s="72">
        <v>29485.98</v>
      </c>
      <c r="F12" s="72">
        <v>310.86</v>
      </c>
      <c r="G12" s="72">
        <v>6378.66</v>
      </c>
      <c r="H12" s="72">
        <v>2012.66</v>
      </c>
      <c r="I12" s="72">
        <v>2243.5300000000002</v>
      </c>
    </row>
    <row r="13" spans="1:9" x14ac:dyDescent="0.25">
      <c r="A13" s="65" t="s">
        <v>103</v>
      </c>
      <c r="B13" s="66" t="s">
        <v>22</v>
      </c>
      <c r="C13" s="65"/>
      <c r="D13" s="73">
        <v>118187.58</v>
      </c>
      <c r="E13" s="72">
        <f>E59</f>
        <v>26564.31</v>
      </c>
      <c r="F13" s="72">
        <f>F59</f>
        <v>765.8</v>
      </c>
      <c r="G13" s="72">
        <f>G59</f>
        <v>5260.87</v>
      </c>
      <c r="H13" s="72">
        <f>H59</f>
        <v>1620.93</v>
      </c>
      <c r="I13" s="72">
        <f>I59</f>
        <v>2213.52</v>
      </c>
    </row>
    <row r="14" spans="1:9" x14ac:dyDescent="0.25">
      <c r="A14" s="65" t="s">
        <v>104</v>
      </c>
      <c r="B14" s="66" t="s">
        <v>94</v>
      </c>
      <c r="C14" s="65"/>
      <c r="D14" s="73">
        <v>3773.76</v>
      </c>
      <c r="E14" s="72">
        <f>E64</f>
        <v>770.99</v>
      </c>
      <c r="F14" s="72">
        <f>F64</f>
        <v>38.06</v>
      </c>
      <c r="G14" s="72">
        <f>G64</f>
        <v>153.49</v>
      </c>
      <c r="H14" s="72">
        <f>H64</f>
        <v>41.81</v>
      </c>
      <c r="I14" s="72">
        <f>I64</f>
        <v>80.08</v>
      </c>
    </row>
    <row r="15" spans="1:9" x14ac:dyDescent="0.25">
      <c r="A15" s="65" t="s">
        <v>105</v>
      </c>
      <c r="B15" s="66" t="s">
        <v>95</v>
      </c>
      <c r="C15" s="65"/>
      <c r="D15" s="73">
        <v>5271.44</v>
      </c>
      <c r="E15" s="72">
        <f>E68</f>
        <v>1188.6199999999999</v>
      </c>
      <c r="F15" s="72">
        <f>F68</f>
        <v>53.08</v>
      </c>
      <c r="G15" s="72">
        <f>G68</f>
        <v>216.58</v>
      </c>
      <c r="H15" s="72">
        <f>H68</f>
        <v>59.9</v>
      </c>
      <c r="I15" s="72">
        <f>I68</f>
        <v>111.68</v>
      </c>
    </row>
    <row r="16" spans="1:9" x14ac:dyDescent="0.25">
      <c r="A16" s="65" t="s">
        <v>120</v>
      </c>
      <c r="B16" s="66" t="s">
        <v>121</v>
      </c>
      <c r="C16" s="65"/>
      <c r="D16" s="73">
        <v>0</v>
      </c>
      <c r="E16" s="72">
        <v>0</v>
      </c>
      <c r="F16" s="72">
        <v>0</v>
      </c>
      <c r="G16" s="72">
        <v>0</v>
      </c>
      <c r="H16" s="72"/>
      <c r="I16" s="72">
        <v>0</v>
      </c>
    </row>
    <row r="17" spans="1:10" x14ac:dyDescent="0.25">
      <c r="A17" s="65" t="s">
        <v>106</v>
      </c>
      <c r="B17" s="74" t="s">
        <v>23</v>
      </c>
      <c r="C17" s="67" t="s">
        <v>16</v>
      </c>
      <c r="D17" s="70">
        <f>D19+D21+D22+D23+D27</f>
        <v>779087.9</v>
      </c>
      <c r="E17" s="71">
        <f>E19</f>
        <v>168623.35999999999</v>
      </c>
      <c r="F17" s="71">
        <f t="shared" ref="F17:H17" si="2">F19</f>
        <v>9334.02</v>
      </c>
      <c r="G17" s="71">
        <f t="shared" si="2"/>
        <v>31604</v>
      </c>
      <c r="H17" s="71">
        <f t="shared" si="2"/>
        <v>10790.86</v>
      </c>
      <c r="I17" s="71">
        <f>I19</f>
        <v>17679.87</v>
      </c>
    </row>
    <row r="18" spans="1:10" x14ac:dyDescent="0.25">
      <c r="A18" s="65"/>
      <c r="B18" s="67" t="s">
        <v>122</v>
      </c>
      <c r="C18" s="67"/>
      <c r="D18" s="70">
        <f>D19*100/D10</f>
        <v>94.089771139552312</v>
      </c>
      <c r="E18" s="71">
        <f t="shared" ref="E18:I18" si="3">E19*100/E10</f>
        <v>91.082158391320846</v>
      </c>
      <c r="F18" s="71">
        <f t="shared" si="3"/>
        <v>141.33267921305696</v>
      </c>
      <c r="G18" s="71">
        <f t="shared" si="3"/>
        <v>89.242147684967648</v>
      </c>
      <c r="H18" s="71">
        <f t="shared" si="3"/>
        <v>100</v>
      </c>
      <c r="I18" s="71">
        <f t="shared" si="3"/>
        <v>110.89390047701033</v>
      </c>
    </row>
    <row r="19" spans="1:10" x14ac:dyDescent="0.25">
      <c r="A19" s="65" t="s">
        <v>107</v>
      </c>
      <c r="B19" s="66" t="s">
        <v>24</v>
      </c>
      <c r="C19" s="65" t="s">
        <v>16</v>
      </c>
      <c r="D19" s="73">
        <v>775307.9</v>
      </c>
      <c r="E19" s="72">
        <v>168623.35999999999</v>
      </c>
      <c r="F19" s="72">
        <v>9334.02</v>
      </c>
      <c r="G19" s="72">
        <v>31604</v>
      </c>
      <c r="H19" s="72">
        <v>10790.86</v>
      </c>
      <c r="I19" s="72">
        <v>17679.87</v>
      </c>
    </row>
    <row r="20" spans="1:10" x14ac:dyDescent="0.25">
      <c r="A20" s="65"/>
      <c r="B20" s="66" t="s">
        <v>151</v>
      </c>
      <c r="C20" s="65" t="s">
        <v>16</v>
      </c>
      <c r="D20" s="73">
        <v>116303.08</v>
      </c>
      <c r="E20" s="72">
        <v>1132.74</v>
      </c>
      <c r="F20" s="72">
        <v>5671.22</v>
      </c>
      <c r="G20" s="72">
        <v>5670.22</v>
      </c>
      <c r="H20" s="72">
        <v>2013.74</v>
      </c>
      <c r="I20" s="72">
        <v>245.25</v>
      </c>
      <c r="J20" s="27"/>
    </row>
    <row r="21" spans="1:10" x14ac:dyDescent="0.25">
      <c r="A21" s="65" t="s">
        <v>108</v>
      </c>
      <c r="B21" s="66" t="s">
        <v>25</v>
      </c>
      <c r="C21" s="65" t="s">
        <v>16</v>
      </c>
      <c r="D21" s="73">
        <v>0</v>
      </c>
      <c r="E21" s="72">
        <v>0</v>
      </c>
      <c r="F21" s="72">
        <v>0</v>
      </c>
      <c r="G21" s="72">
        <v>0</v>
      </c>
      <c r="H21" s="72"/>
      <c r="I21" s="72">
        <v>0</v>
      </c>
    </row>
    <row r="22" spans="1:10" x14ac:dyDescent="0.25">
      <c r="A22" s="65" t="s">
        <v>109</v>
      </c>
      <c r="B22" s="66" t="s">
        <v>26</v>
      </c>
      <c r="C22" s="65" t="s">
        <v>16</v>
      </c>
      <c r="D22" s="73">
        <v>0</v>
      </c>
      <c r="E22" s="72">
        <v>0</v>
      </c>
      <c r="F22" s="72">
        <v>0</v>
      </c>
      <c r="G22" s="72">
        <v>0</v>
      </c>
      <c r="H22" s="72"/>
      <c r="I22" s="72">
        <v>0</v>
      </c>
    </row>
    <row r="23" spans="1:10" x14ac:dyDescent="0.25">
      <c r="A23" s="65" t="s">
        <v>110</v>
      </c>
      <c r="B23" s="66" t="s">
        <v>27</v>
      </c>
      <c r="C23" s="65" t="s">
        <v>16</v>
      </c>
      <c r="D23" s="70">
        <f>D24+D25+D26</f>
        <v>3780</v>
      </c>
      <c r="E23" s="71">
        <f t="shared" ref="E23:I23" si="4">E24</f>
        <v>0</v>
      </c>
      <c r="F23" s="71">
        <f t="shared" si="4"/>
        <v>0</v>
      </c>
      <c r="G23" s="71">
        <f t="shared" si="4"/>
        <v>0</v>
      </c>
      <c r="H23" s="71"/>
      <c r="I23" s="71">
        <f t="shared" si="4"/>
        <v>0</v>
      </c>
    </row>
    <row r="24" spans="1:10" x14ac:dyDescent="0.25">
      <c r="A24" s="65"/>
      <c r="B24" s="66" t="s">
        <v>123</v>
      </c>
      <c r="C24" s="65" t="s">
        <v>16</v>
      </c>
      <c r="D24" s="73">
        <f>5040*0.75</f>
        <v>3780</v>
      </c>
      <c r="E24" s="72">
        <v>0</v>
      </c>
      <c r="F24" s="72">
        <v>0</v>
      </c>
      <c r="G24" s="72">
        <v>0</v>
      </c>
      <c r="H24" s="72"/>
      <c r="I24" s="72">
        <v>0</v>
      </c>
    </row>
    <row r="25" spans="1:10" x14ac:dyDescent="0.25">
      <c r="A25" s="65" t="s">
        <v>111</v>
      </c>
      <c r="B25" s="66" t="s">
        <v>124</v>
      </c>
      <c r="C25" s="65" t="s">
        <v>16</v>
      </c>
      <c r="D25" s="73">
        <v>0</v>
      </c>
      <c r="E25" s="72">
        <v>0</v>
      </c>
      <c r="F25" s="72">
        <v>0</v>
      </c>
      <c r="G25" s="72">
        <v>0</v>
      </c>
      <c r="H25" s="72"/>
      <c r="I25" s="72">
        <v>0</v>
      </c>
    </row>
    <row r="26" spans="1:10" x14ac:dyDescent="0.25">
      <c r="A26" s="65" t="s">
        <v>125</v>
      </c>
      <c r="B26" s="66" t="s">
        <v>124</v>
      </c>
      <c r="C26" s="65" t="s">
        <v>16</v>
      </c>
      <c r="D26" s="73">
        <v>0</v>
      </c>
      <c r="E26" s="72">
        <v>0</v>
      </c>
      <c r="F26" s="72">
        <v>0</v>
      </c>
      <c r="G26" s="72">
        <v>0</v>
      </c>
      <c r="H26" s="72"/>
      <c r="I26" s="72">
        <v>0</v>
      </c>
    </row>
    <row r="27" spans="1:10" x14ac:dyDescent="0.25">
      <c r="A27" s="65" t="s">
        <v>125</v>
      </c>
      <c r="B27" s="66" t="s">
        <v>126</v>
      </c>
      <c r="C27" s="65" t="s">
        <v>16</v>
      </c>
      <c r="D27" s="73">
        <v>0</v>
      </c>
      <c r="E27" s="72">
        <v>0</v>
      </c>
      <c r="F27" s="72">
        <v>0</v>
      </c>
      <c r="G27" s="72">
        <v>0</v>
      </c>
      <c r="H27" s="72"/>
      <c r="I27" s="72">
        <v>0</v>
      </c>
    </row>
    <row r="28" spans="1:10" x14ac:dyDescent="0.25">
      <c r="A28" s="65" t="s">
        <v>112</v>
      </c>
      <c r="B28" s="74" t="s">
        <v>29</v>
      </c>
      <c r="C28" s="67" t="s">
        <v>16</v>
      </c>
      <c r="D28" s="70">
        <f>D7+D17</f>
        <v>794929.45000000007</v>
      </c>
      <c r="E28" s="71">
        <f t="shared" ref="E28:I28" si="5">E7+E17</f>
        <v>168623.34</v>
      </c>
      <c r="F28" s="71">
        <f>F7+F17</f>
        <v>6604.2900000000009</v>
      </c>
      <c r="G28" s="71">
        <f t="shared" si="5"/>
        <v>31604</v>
      </c>
      <c r="H28" s="71">
        <f t="shared" si="5"/>
        <v>10790.86</v>
      </c>
      <c r="I28" s="71">
        <f t="shared" si="5"/>
        <v>15943.05</v>
      </c>
    </row>
    <row r="29" spans="1:10" x14ac:dyDescent="0.25">
      <c r="A29" s="65" t="s">
        <v>113</v>
      </c>
      <c r="B29" s="74" t="s">
        <v>30</v>
      </c>
      <c r="C29" s="67" t="s">
        <v>16</v>
      </c>
      <c r="D29" s="70">
        <f>D30+D31</f>
        <v>-51580.729999999952</v>
      </c>
      <c r="E29" s="71">
        <f t="shared" ref="E29:I29" si="6">E30+E31</f>
        <v>-16509.910000000022</v>
      </c>
      <c r="F29" s="71">
        <f t="shared" si="6"/>
        <v>0</v>
      </c>
      <c r="G29" s="71">
        <f t="shared" si="6"/>
        <v>-3809.760000000002</v>
      </c>
      <c r="H29" s="71">
        <f t="shared" si="6"/>
        <v>0</v>
      </c>
      <c r="I29" s="71">
        <f t="shared" si="6"/>
        <v>0</v>
      </c>
    </row>
    <row r="30" spans="1:10" x14ac:dyDescent="0.25">
      <c r="A30" s="65" t="s">
        <v>114</v>
      </c>
      <c r="B30" s="66" t="s">
        <v>31</v>
      </c>
      <c r="C30" s="65"/>
      <c r="D30" s="73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10" x14ac:dyDescent="0.25">
      <c r="A31" s="65" t="s">
        <v>115</v>
      </c>
      <c r="B31" s="66" t="s">
        <v>32</v>
      </c>
      <c r="C31" s="65"/>
      <c r="D31" s="73">
        <f>D28-D73-D84</f>
        <v>-51580.729999999952</v>
      </c>
      <c r="E31" s="72">
        <f>E28-E73-E12</f>
        <v>-16509.910000000022</v>
      </c>
      <c r="F31" s="72">
        <f>F28-F73-F12</f>
        <v>0</v>
      </c>
      <c r="G31" s="72">
        <f t="shared" ref="G31:I31" si="7">G28-G73-G12</f>
        <v>-3809.760000000002</v>
      </c>
      <c r="H31" s="72">
        <f t="shared" si="7"/>
        <v>0</v>
      </c>
      <c r="I31" s="72">
        <f t="shared" si="7"/>
        <v>0</v>
      </c>
    </row>
    <row r="32" spans="1:10" ht="15.75" x14ac:dyDescent="0.25">
      <c r="A32" s="155" t="s">
        <v>127</v>
      </c>
      <c r="B32" s="155"/>
      <c r="C32" s="155"/>
      <c r="D32" s="156"/>
      <c r="E32" s="156"/>
      <c r="F32" s="156"/>
      <c r="G32" s="156"/>
      <c r="H32" s="156"/>
      <c r="I32" s="156"/>
    </row>
    <row r="33" spans="1:9" x14ac:dyDescent="0.25">
      <c r="A33" s="65">
        <v>1</v>
      </c>
      <c r="B33" s="69" t="s">
        <v>156</v>
      </c>
      <c r="C33" s="65" t="s">
        <v>16</v>
      </c>
      <c r="D33" s="73">
        <v>266982.36</v>
      </c>
      <c r="E33" s="72">
        <v>60008.04</v>
      </c>
      <c r="F33" s="72">
        <v>2744.78</v>
      </c>
      <c r="G33" s="72">
        <v>10869.34</v>
      </c>
      <c r="H33" s="72">
        <v>3259.88</v>
      </c>
      <c r="I33" s="72">
        <v>5402.08</v>
      </c>
    </row>
    <row r="34" spans="1:9" x14ac:dyDescent="0.25">
      <c r="A34" s="65"/>
      <c r="B34" s="69" t="s">
        <v>96</v>
      </c>
      <c r="C34" s="65"/>
      <c r="D34" s="73"/>
      <c r="E34" s="72"/>
      <c r="F34" s="72"/>
      <c r="G34" s="72"/>
      <c r="H34" s="72"/>
      <c r="I34" s="72"/>
    </row>
    <row r="35" spans="1:9" x14ac:dyDescent="0.25">
      <c r="A35" s="65"/>
      <c r="B35" s="75" t="s">
        <v>97</v>
      </c>
      <c r="C35" s="65"/>
      <c r="D35" s="73">
        <v>17978.13</v>
      </c>
      <c r="E35" s="72">
        <v>4040.64</v>
      </c>
      <c r="F35" s="72">
        <v>0</v>
      </c>
      <c r="G35" s="72">
        <v>916.74</v>
      </c>
      <c r="H35" s="72">
        <v>292.69</v>
      </c>
      <c r="I35" s="72">
        <v>290.60000000000002</v>
      </c>
    </row>
    <row r="36" spans="1:9" x14ac:dyDescent="0.25">
      <c r="A36" s="65"/>
      <c r="B36" s="75" t="s">
        <v>38</v>
      </c>
      <c r="C36" s="65"/>
      <c r="D36" s="73"/>
      <c r="E36" s="72"/>
      <c r="F36" s="72"/>
      <c r="G36" s="72"/>
      <c r="H36" s="72"/>
      <c r="I36" s="72"/>
    </row>
    <row r="37" spans="1:9" ht="25.5" x14ac:dyDescent="0.25">
      <c r="A37" s="65">
        <v>2</v>
      </c>
      <c r="B37" s="69" t="s">
        <v>39</v>
      </c>
      <c r="C37" s="65" t="s">
        <v>16</v>
      </c>
      <c r="D37" s="73">
        <v>97352.76</v>
      </c>
      <c r="E37" s="72">
        <v>21881.4</v>
      </c>
      <c r="F37" s="72">
        <v>1000.86</v>
      </c>
      <c r="G37" s="64">
        <v>3963.42</v>
      </c>
      <c r="H37" s="72">
        <v>1188.69</v>
      </c>
      <c r="I37" s="64">
        <v>1969.83</v>
      </c>
    </row>
    <row r="38" spans="1:9" x14ac:dyDescent="0.25">
      <c r="A38" s="65"/>
      <c r="B38" s="75" t="s">
        <v>40</v>
      </c>
      <c r="C38" s="65"/>
      <c r="D38" s="73"/>
      <c r="E38" s="72"/>
      <c r="F38" s="72"/>
      <c r="G38" s="72"/>
      <c r="H38" s="72"/>
      <c r="I38" s="72"/>
    </row>
    <row r="39" spans="1:9" x14ac:dyDescent="0.25">
      <c r="A39" s="65">
        <v>3</v>
      </c>
      <c r="B39" s="69" t="s">
        <v>41</v>
      </c>
      <c r="C39" s="65" t="s">
        <v>16</v>
      </c>
      <c r="D39" s="73">
        <v>73752</v>
      </c>
      <c r="E39" s="72">
        <v>16576.8</v>
      </c>
      <c r="F39" s="72">
        <v>758.23</v>
      </c>
      <c r="G39" s="72">
        <v>3002.57</v>
      </c>
      <c r="H39" s="72">
        <v>900.52</v>
      </c>
      <c r="I39" s="72">
        <v>1492.28</v>
      </c>
    </row>
    <row r="40" spans="1:9" x14ac:dyDescent="0.25">
      <c r="A40" s="65"/>
      <c r="B40" s="75" t="s">
        <v>42</v>
      </c>
      <c r="C40" s="65"/>
      <c r="D40" s="73"/>
      <c r="E40" s="72"/>
      <c r="F40" s="72"/>
      <c r="G40" s="72"/>
      <c r="H40" s="72"/>
      <c r="I40" s="72"/>
    </row>
    <row r="41" spans="1:9" ht="25.5" x14ac:dyDescent="0.25">
      <c r="A41" s="65">
        <v>4</v>
      </c>
      <c r="B41" s="74" t="s">
        <v>43</v>
      </c>
      <c r="C41" s="65" t="s">
        <v>16</v>
      </c>
      <c r="D41" s="73">
        <v>10694.52</v>
      </c>
      <c r="E41" s="72">
        <v>2403.6</v>
      </c>
      <c r="F41" s="72">
        <v>109.94</v>
      </c>
      <c r="G41" s="72">
        <v>435.34</v>
      </c>
      <c r="H41" s="72">
        <v>130.56</v>
      </c>
      <c r="I41" s="72">
        <v>216.36</v>
      </c>
    </row>
    <row r="42" spans="1:9" x14ac:dyDescent="0.25">
      <c r="A42" s="65"/>
      <c r="B42" s="66" t="s">
        <v>46</v>
      </c>
      <c r="C42" s="65"/>
      <c r="D42" s="73"/>
      <c r="E42" s="72"/>
      <c r="F42" s="72"/>
      <c r="G42" s="72"/>
      <c r="H42" s="72"/>
      <c r="I42" s="72"/>
    </row>
    <row r="43" spans="1:9" x14ac:dyDescent="0.25">
      <c r="A43" s="65">
        <v>5</v>
      </c>
      <c r="B43" s="74" t="s">
        <v>47</v>
      </c>
      <c r="C43" s="65" t="s">
        <v>16</v>
      </c>
      <c r="D43" s="73">
        <v>14382.12</v>
      </c>
      <c r="E43" s="72">
        <v>3232.44</v>
      </c>
      <c r="F43" s="72">
        <v>147.85</v>
      </c>
      <c r="G43" s="72">
        <v>585.47</v>
      </c>
      <c r="H43" s="72">
        <v>175.59</v>
      </c>
      <c r="I43" s="72">
        <v>290.97000000000003</v>
      </c>
    </row>
    <row r="44" spans="1:9" x14ac:dyDescent="0.25">
      <c r="A44" s="65"/>
      <c r="B44" s="66" t="s">
        <v>42</v>
      </c>
      <c r="C44" s="65"/>
      <c r="D44" s="73"/>
      <c r="E44" s="72"/>
      <c r="F44" s="72"/>
      <c r="G44" s="72"/>
      <c r="H44" s="72"/>
      <c r="I44" s="72"/>
    </row>
    <row r="45" spans="1:9" x14ac:dyDescent="0.25">
      <c r="A45" s="65"/>
      <c r="B45" s="76" t="s">
        <v>128</v>
      </c>
      <c r="C45" s="65" t="s">
        <v>16</v>
      </c>
      <c r="D45" s="73">
        <v>14381.64</v>
      </c>
      <c r="E45" s="72">
        <v>3232.44</v>
      </c>
      <c r="F45" s="72">
        <v>0</v>
      </c>
      <c r="G45" s="72">
        <v>733.32</v>
      </c>
      <c r="H45" s="72">
        <v>234.12</v>
      </c>
      <c r="I45" s="72">
        <v>232.44</v>
      </c>
    </row>
    <row r="46" spans="1:9" x14ac:dyDescent="0.25">
      <c r="A46" s="65"/>
      <c r="B46" s="77" t="s">
        <v>129</v>
      </c>
      <c r="C46" s="65"/>
      <c r="D46" s="73"/>
      <c r="E46" s="72"/>
      <c r="F46" s="72"/>
      <c r="G46" s="72"/>
      <c r="H46" s="72"/>
      <c r="I46" s="72"/>
    </row>
    <row r="47" spans="1:9" x14ac:dyDescent="0.25">
      <c r="A47" s="65"/>
      <c r="B47" s="69" t="s">
        <v>130</v>
      </c>
      <c r="C47" s="65" t="s">
        <v>16</v>
      </c>
      <c r="D47" s="73"/>
      <c r="E47" s="72"/>
      <c r="F47" s="72"/>
      <c r="G47" s="72"/>
      <c r="H47" s="72"/>
      <c r="I47" s="72"/>
    </row>
    <row r="48" spans="1:9" x14ac:dyDescent="0.25">
      <c r="A48" s="65"/>
      <c r="B48" s="75" t="s">
        <v>38</v>
      </c>
      <c r="C48" s="65"/>
      <c r="D48" s="73"/>
      <c r="E48" s="72"/>
      <c r="F48" s="72"/>
      <c r="G48" s="72"/>
      <c r="H48" s="72"/>
      <c r="I48" s="72"/>
    </row>
    <row r="49" spans="1:9" x14ac:dyDescent="0.25">
      <c r="A49" s="65"/>
      <c r="B49" s="78" t="s">
        <v>131</v>
      </c>
      <c r="C49" s="65" t="s">
        <v>16</v>
      </c>
      <c r="D49" s="73"/>
      <c r="E49" s="72"/>
      <c r="F49" s="72"/>
      <c r="G49" s="72"/>
      <c r="H49" s="72"/>
      <c r="I49" s="72"/>
    </row>
    <row r="50" spans="1:9" x14ac:dyDescent="0.25">
      <c r="A50" s="65"/>
      <c r="B50" s="75" t="s">
        <v>38</v>
      </c>
      <c r="C50" s="65"/>
      <c r="D50" s="73"/>
      <c r="E50" s="72"/>
      <c r="F50" s="72"/>
      <c r="G50" s="72"/>
      <c r="H50" s="72"/>
      <c r="I50" s="72"/>
    </row>
    <row r="51" spans="1:9" x14ac:dyDescent="0.25">
      <c r="A51" s="65">
        <v>6</v>
      </c>
      <c r="B51" s="74" t="s">
        <v>48</v>
      </c>
      <c r="C51" s="65" t="s">
        <v>16</v>
      </c>
      <c r="D51" s="73">
        <v>59001.599999999999</v>
      </c>
      <c r="E51" s="72">
        <v>13261.44</v>
      </c>
      <c r="F51" s="72">
        <v>606.58000000000004</v>
      </c>
      <c r="G51" s="72">
        <v>2402.06</v>
      </c>
      <c r="H51" s="72">
        <v>720.41</v>
      </c>
      <c r="I51" s="72">
        <v>1193.83</v>
      </c>
    </row>
    <row r="52" spans="1:9" x14ac:dyDescent="0.25">
      <c r="A52" s="65"/>
      <c r="B52" s="66" t="s">
        <v>38</v>
      </c>
      <c r="C52" s="65"/>
      <c r="D52" s="73"/>
      <c r="E52" s="72"/>
      <c r="F52" s="72"/>
      <c r="G52" s="72"/>
      <c r="H52" s="72"/>
      <c r="I52" s="72"/>
    </row>
    <row r="53" spans="1:9" ht="25.5" x14ac:dyDescent="0.25">
      <c r="A53" s="65"/>
      <c r="B53" s="79" t="s">
        <v>132</v>
      </c>
      <c r="C53" s="65" t="s">
        <v>16</v>
      </c>
      <c r="D53" s="73">
        <v>1383.93</v>
      </c>
      <c r="E53" s="72">
        <v>310.86</v>
      </c>
      <c r="F53" s="72"/>
      <c r="G53" s="72">
        <v>70.56</v>
      </c>
      <c r="H53" s="72">
        <v>22.54</v>
      </c>
      <c r="I53" s="72">
        <v>22.37</v>
      </c>
    </row>
    <row r="54" spans="1:9" x14ac:dyDescent="0.25">
      <c r="A54" s="65"/>
      <c r="B54" s="80" t="s">
        <v>38</v>
      </c>
      <c r="C54" s="65"/>
      <c r="D54" s="73"/>
      <c r="E54" s="72"/>
      <c r="F54" s="72"/>
      <c r="G54" s="72"/>
      <c r="H54" s="72"/>
      <c r="I54" s="72"/>
    </row>
    <row r="55" spans="1:9" ht="27.75" customHeight="1" x14ac:dyDescent="0.25">
      <c r="A55" s="65"/>
      <c r="B55" s="74" t="s">
        <v>133</v>
      </c>
      <c r="C55" s="65" t="s">
        <v>16</v>
      </c>
      <c r="D55" s="73">
        <v>9680.31</v>
      </c>
      <c r="E55" s="72">
        <v>2175.69</v>
      </c>
      <c r="F55" s="72">
        <v>68.25</v>
      </c>
      <c r="G55" s="72">
        <v>425.34</v>
      </c>
      <c r="H55" s="72">
        <v>130.56</v>
      </c>
      <c r="I55" s="72">
        <v>183.48</v>
      </c>
    </row>
    <row r="56" spans="1:9" x14ac:dyDescent="0.25">
      <c r="A56" s="65"/>
      <c r="B56" s="66" t="s">
        <v>38</v>
      </c>
      <c r="C56" s="65"/>
      <c r="D56" s="73"/>
      <c r="E56" s="72"/>
      <c r="F56" s="72"/>
      <c r="G56" s="72"/>
      <c r="H56" s="72"/>
      <c r="I56" s="72"/>
    </row>
    <row r="57" spans="1:9" x14ac:dyDescent="0.25">
      <c r="A57" s="81"/>
      <c r="B57" s="74" t="s">
        <v>134</v>
      </c>
      <c r="C57" s="67" t="s">
        <v>16</v>
      </c>
      <c r="D57" s="70">
        <f>D33+D35+D37+D39+D41+D43+D45+D47+D49+D51+D53+D55</f>
        <v>565589.37000000011</v>
      </c>
      <c r="E57" s="71">
        <f t="shared" ref="E57:I57" si="8">E33+E35+E37+E39+E41+E43+E45+E47+E49+E51+E53+E55</f>
        <v>127123.35000000002</v>
      </c>
      <c r="F57" s="71">
        <f t="shared" si="8"/>
        <v>5436.4900000000007</v>
      </c>
      <c r="G57" s="71">
        <f t="shared" si="8"/>
        <v>23404.160000000003</v>
      </c>
      <c r="H57" s="71">
        <f t="shared" si="8"/>
        <v>7055.5600000000013</v>
      </c>
      <c r="I57" s="71">
        <f t="shared" si="8"/>
        <v>11294.240000000002</v>
      </c>
    </row>
    <row r="58" spans="1:9" x14ac:dyDescent="0.25">
      <c r="A58" s="65"/>
      <c r="B58" s="157" t="s">
        <v>157</v>
      </c>
      <c r="C58" s="158"/>
      <c r="D58" s="158"/>
      <c r="E58" s="158"/>
      <c r="F58" s="158"/>
      <c r="G58" s="158"/>
      <c r="H58" s="158"/>
      <c r="I58" s="158"/>
    </row>
    <row r="59" spans="1:9" x14ac:dyDescent="0.25">
      <c r="A59" s="65">
        <v>7</v>
      </c>
      <c r="B59" s="74" t="s">
        <v>135</v>
      </c>
      <c r="C59" s="65" t="s">
        <v>16</v>
      </c>
      <c r="D59" s="73">
        <v>118187.58</v>
      </c>
      <c r="E59" s="72">
        <v>26564.31</v>
      </c>
      <c r="F59" s="72">
        <v>765.8</v>
      </c>
      <c r="G59" s="72">
        <v>5260.87</v>
      </c>
      <c r="H59" s="72">
        <v>1620.93</v>
      </c>
      <c r="I59" s="72">
        <v>2213.52</v>
      </c>
    </row>
    <row r="60" spans="1:9" x14ac:dyDescent="0.25">
      <c r="A60" s="65"/>
      <c r="B60" s="66" t="s">
        <v>38</v>
      </c>
      <c r="C60" s="65"/>
      <c r="D60" s="73"/>
      <c r="E60" s="72"/>
      <c r="F60" s="72"/>
      <c r="G60" s="72"/>
      <c r="H60" s="72"/>
      <c r="I60" s="72"/>
    </row>
    <row r="61" spans="1:9" x14ac:dyDescent="0.25">
      <c r="A61" s="65">
        <v>8</v>
      </c>
      <c r="B61" s="74" t="s">
        <v>50</v>
      </c>
      <c r="C61" s="65" t="s">
        <v>16</v>
      </c>
      <c r="D61" s="73">
        <v>0</v>
      </c>
      <c r="E61" s="72">
        <v>0</v>
      </c>
      <c r="F61" s="72">
        <v>0</v>
      </c>
      <c r="G61" s="72">
        <v>0</v>
      </c>
      <c r="H61" s="72"/>
      <c r="I61" s="72">
        <v>0</v>
      </c>
    </row>
    <row r="62" spans="1:9" ht="15.75" thickBot="1" x14ac:dyDescent="0.3">
      <c r="A62" s="120"/>
      <c r="B62" s="121" t="s">
        <v>136</v>
      </c>
      <c r="C62" s="122"/>
      <c r="D62" s="123">
        <f>D59+D61</f>
        <v>118187.58</v>
      </c>
      <c r="E62" s="124">
        <f t="shared" ref="E62:I62" si="9">E59+E61</f>
        <v>26564.31</v>
      </c>
      <c r="F62" s="124">
        <f t="shared" si="9"/>
        <v>765.8</v>
      </c>
      <c r="G62" s="124">
        <f t="shared" si="9"/>
        <v>5260.87</v>
      </c>
      <c r="H62" s="124">
        <f t="shared" si="9"/>
        <v>1620.93</v>
      </c>
      <c r="I62" s="124">
        <f t="shared" si="9"/>
        <v>2213.52</v>
      </c>
    </row>
    <row r="63" spans="1:9" ht="15.75" thickBot="1" x14ac:dyDescent="0.3">
      <c r="A63" s="126"/>
      <c r="B63" s="159" t="s">
        <v>137</v>
      </c>
      <c r="C63" s="160"/>
      <c r="D63" s="160"/>
      <c r="E63" s="160"/>
      <c r="F63" s="160"/>
      <c r="G63" s="160"/>
      <c r="H63" s="160"/>
      <c r="I63" s="161"/>
    </row>
    <row r="64" spans="1:9" x14ac:dyDescent="0.25">
      <c r="A64" s="94">
        <v>9</v>
      </c>
      <c r="B64" s="125" t="s">
        <v>51</v>
      </c>
      <c r="C64" s="94" t="s">
        <v>16</v>
      </c>
      <c r="D64" s="96">
        <v>3773.76</v>
      </c>
      <c r="E64" s="97">
        <v>770.99</v>
      </c>
      <c r="F64" s="97">
        <v>38.06</v>
      </c>
      <c r="G64" s="97">
        <f>153.49</f>
        <v>153.49</v>
      </c>
      <c r="H64" s="97">
        <v>41.81</v>
      </c>
      <c r="I64" s="97">
        <v>80.08</v>
      </c>
    </row>
    <row r="65" spans="1:9" x14ac:dyDescent="0.25">
      <c r="A65" s="65"/>
      <c r="B65" s="66" t="s">
        <v>38</v>
      </c>
      <c r="C65" s="65"/>
      <c r="D65" s="73"/>
      <c r="E65" s="72"/>
      <c r="F65" s="72"/>
      <c r="G65" s="72"/>
      <c r="H65" s="72"/>
      <c r="I65" s="72"/>
    </row>
    <row r="66" spans="1:9" x14ac:dyDescent="0.25">
      <c r="A66" s="65"/>
      <c r="B66" s="74" t="s">
        <v>138</v>
      </c>
      <c r="C66" s="65" t="s">
        <v>16</v>
      </c>
      <c r="D66" s="73">
        <v>0</v>
      </c>
      <c r="E66" s="72">
        <v>0</v>
      </c>
      <c r="F66" s="72">
        <v>0</v>
      </c>
      <c r="G66" s="72">
        <v>0</v>
      </c>
      <c r="H66" s="72"/>
      <c r="I66" s="72">
        <v>0</v>
      </c>
    </row>
    <row r="67" spans="1:9" x14ac:dyDescent="0.25">
      <c r="A67" s="65"/>
      <c r="B67" s="66" t="s">
        <v>38</v>
      </c>
      <c r="C67" s="65"/>
      <c r="D67" s="73"/>
      <c r="E67" s="72"/>
      <c r="F67" s="72"/>
      <c r="G67" s="72"/>
      <c r="H67" s="72"/>
      <c r="I67" s="72"/>
    </row>
    <row r="68" spans="1:9" x14ac:dyDescent="0.25">
      <c r="A68" s="65">
        <v>10</v>
      </c>
      <c r="B68" s="74" t="s">
        <v>52</v>
      </c>
      <c r="C68" s="65" t="s">
        <v>16</v>
      </c>
      <c r="D68" s="73">
        <v>5271.44</v>
      </c>
      <c r="E68" s="72">
        <v>1188.6199999999999</v>
      </c>
      <c r="F68" s="72">
        <v>53.08</v>
      </c>
      <c r="G68" s="72">
        <v>216.58</v>
      </c>
      <c r="H68" s="72">
        <v>59.9</v>
      </c>
      <c r="I68" s="72">
        <v>111.68</v>
      </c>
    </row>
    <row r="69" spans="1:9" x14ac:dyDescent="0.25">
      <c r="A69" s="65"/>
      <c r="B69" s="66" t="s">
        <v>38</v>
      </c>
      <c r="C69" s="65"/>
      <c r="D69" s="73"/>
      <c r="E69" s="72"/>
      <c r="F69" s="72"/>
      <c r="G69" s="72"/>
      <c r="H69" s="72"/>
      <c r="I69" s="72"/>
    </row>
    <row r="70" spans="1:9" x14ac:dyDescent="0.25">
      <c r="A70" s="65"/>
      <c r="B70" s="74" t="s">
        <v>139</v>
      </c>
      <c r="C70" s="65"/>
      <c r="D70" s="73"/>
      <c r="E70" s="72"/>
      <c r="F70" s="72"/>
      <c r="G70" s="72"/>
      <c r="H70" s="72"/>
      <c r="I70" s="72"/>
    </row>
    <row r="71" spans="1:9" ht="15.75" thickBot="1" x14ac:dyDescent="0.3">
      <c r="A71" s="104"/>
      <c r="B71" s="105" t="s">
        <v>38</v>
      </c>
      <c r="C71" s="104"/>
      <c r="D71" s="106"/>
      <c r="E71" s="93"/>
      <c r="F71" s="93"/>
      <c r="G71" s="93"/>
      <c r="H71" s="93"/>
      <c r="I71" s="93"/>
    </row>
    <row r="72" spans="1:9" x14ac:dyDescent="0.25">
      <c r="A72" s="108"/>
      <c r="B72" s="109" t="s">
        <v>140</v>
      </c>
      <c r="C72" s="110"/>
      <c r="D72" s="111">
        <f>D64+D68</f>
        <v>9045.2000000000007</v>
      </c>
      <c r="E72" s="112">
        <f t="shared" ref="E72:I72" si="10">E64+E68</f>
        <v>1959.61</v>
      </c>
      <c r="F72" s="112">
        <f t="shared" si="10"/>
        <v>91.14</v>
      </c>
      <c r="G72" s="112">
        <f t="shared" si="10"/>
        <v>370.07000000000005</v>
      </c>
      <c r="H72" s="112">
        <f t="shared" si="10"/>
        <v>101.71000000000001</v>
      </c>
      <c r="I72" s="113">
        <f t="shared" si="10"/>
        <v>191.76</v>
      </c>
    </row>
    <row r="73" spans="1:9" ht="15.75" thickBot="1" x14ac:dyDescent="0.3">
      <c r="A73" s="114"/>
      <c r="B73" s="115" t="s">
        <v>141</v>
      </c>
      <c r="C73" s="116"/>
      <c r="D73" s="117">
        <f>D57+D62+D72</f>
        <v>692822.15</v>
      </c>
      <c r="E73" s="118">
        <f t="shared" ref="E73:I73" si="11">E57+E62+E72</f>
        <v>155647.27000000002</v>
      </c>
      <c r="F73" s="118">
        <f t="shared" si="11"/>
        <v>6293.4300000000012</v>
      </c>
      <c r="G73" s="118">
        <f t="shared" si="11"/>
        <v>29035.100000000002</v>
      </c>
      <c r="H73" s="118">
        <f t="shared" si="11"/>
        <v>8778.2000000000007</v>
      </c>
      <c r="I73" s="119">
        <f t="shared" si="11"/>
        <v>13699.520000000002</v>
      </c>
    </row>
    <row r="74" spans="1:9" x14ac:dyDescent="0.25">
      <c r="A74" s="107">
        <v>11</v>
      </c>
      <c r="B74" s="162" t="s">
        <v>142</v>
      </c>
      <c r="C74" s="163"/>
      <c r="D74" s="163"/>
      <c r="E74" s="163"/>
      <c r="F74" s="163"/>
      <c r="G74" s="163"/>
      <c r="H74" s="163"/>
      <c r="I74" s="163"/>
    </row>
    <row r="75" spans="1:9" x14ac:dyDescent="0.25">
      <c r="A75" s="55"/>
      <c r="B75" s="88" t="s">
        <v>76</v>
      </c>
      <c r="C75" s="56" t="s">
        <v>16</v>
      </c>
      <c r="D75" s="82">
        <v>2577.19</v>
      </c>
      <c r="E75" s="72"/>
      <c r="F75" s="72"/>
      <c r="G75" s="72"/>
      <c r="H75" s="72"/>
      <c r="I75" s="72"/>
    </row>
    <row r="76" spans="1:9" x14ac:dyDescent="0.25">
      <c r="A76" s="55"/>
      <c r="B76" s="84" t="s">
        <v>76</v>
      </c>
      <c r="C76" s="56" t="s">
        <v>16</v>
      </c>
      <c r="D76" s="83">
        <v>2577.19</v>
      </c>
      <c r="E76" s="72"/>
      <c r="F76" s="72"/>
      <c r="G76" s="72"/>
      <c r="H76" s="72"/>
      <c r="I76" s="72"/>
    </row>
    <row r="77" spans="1:9" x14ac:dyDescent="0.25">
      <c r="A77" s="55"/>
      <c r="B77" s="88" t="s">
        <v>79</v>
      </c>
      <c r="C77" s="56" t="s">
        <v>16</v>
      </c>
      <c r="D77" s="82">
        <v>1932.9</v>
      </c>
      <c r="E77" s="72"/>
      <c r="F77" s="72"/>
      <c r="G77" s="72"/>
      <c r="H77" s="72"/>
      <c r="I77" s="72"/>
    </row>
    <row r="78" spans="1:9" x14ac:dyDescent="0.25">
      <c r="A78" s="55"/>
      <c r="B78" s="88" t="s">
        <v>79</v>
      </c>
      <c r="C78" s="56" t="s">
        <v>16</v>
      </c>
      <c r="D78" s="82">
        <v>1876.05</v>
      </c>
      <c r="E78" s="72"/>
      <c r="F78" s="72"/>
      <c r="G78" s="72"/>
      <c r="H78" s="72"/>
      <c r="I78" s="72"/>
    </row>
    <row r="79" spans="1:9" x14ac:dyDescent="0.25">
      <c r="A79" s="55"/>
      <c r="B79" s="88" t="s">
        <v>143</v>
      </c>
      <c r="C79" s="56" t="s">
        <v>16</v>
      </c>
      <c r="D79" s="82">
        <v>35968.28</v>
      </c>
      <c r="E79" s="72"/>
      <c r="F79" s="72"/>
      <c r="G79" s="72"/>
      <c r="H79" s="72"/>
      <c r="I79" s="72"/>
    </row>
    <row r="80" spans="1:9" x14ac:dyDescent="0.25">
      <c r="A80" s="55"/>
      <c r="B80" s="88" t="s">
        <v>144</v>
      </c>
      <c r="C80" s="56" t="s">
        <v>16</v>
      </c>
      <c r="D80" s="82">
        <v>11682.15</v>
      </c>
      <c r="E80" s="72"/>
      <c r="F80" s="72"/>
      <c r="G80" s="72"/>
      <c r="H80" s="72"/>
      <c r="I80" s="72"/>
    </row>
    <row r="81" spans="1:9" x14ac:dyDescent="0.25">
      <c r="A81" s="55"/>
      <c r="B81" s="88" t="s">
        <v>145</v>
      </c>
      <c r="C81" s="56" t="s">
        <v>16</v>
      </c>
      <c r="D81" s="82">
        <v>9079.7099999999991</v>
      </c>
      <c r="E81" s="72"/>
      <c r="F81" s="72"/>
      <c r="G81" s="72"/>
      <c r="H81" s="72"/>
      <c r="I81" s="72"/>
    </row>
    <row r="82" spans="1:9" x14ac:dyDescent="0.25">
      <c r="A82" s="55"/>
      <c r="B82" s="88" t="s">
        <v>146</v>
      </c>
      <c r="C82" s="56" t="s">
        <v>16</v>
      </c>
      <c r="D82" s="82">
        <v>16740</v>
      </c>
      <c r="E82" s="72"/>
      <c r="F82" s="72"/>
      <c r="G82" s="72"/>
      <c r="H82" s="72"/>
      <c r="I82" s="72"/>
    </row>
    <row r="83" spans="1:9" ht="26.25" thickBot="1" x14ac:dyDescent="0.3">
      <c r="A83" s="89"/>
      <c r="B83" s="90" t="s">
        <v>147</v>
      </c>
      <c r="C83" s="91" t="s">
        <v>16</v>
      </c>
      <c r="D83" s="92">
        <v>71254.559999999998</v>
      </c>
      <c r="E83" s="93"/>
      <c r="F83" s="93"/>
      <c r="G83" s="93"/>
      <c r="H83" s="93"/>
      <c r="I83" s="93"/>
    </row>
    <row r="84" spans="1:9" ht="15.75" thickBot="1" x14ac:dyDescent="0.3">
      <c r="A84" s="98"/>
      <c r="B84" s="99" t="s">
        <v>148</v>
      </c>
      <c r="C84" s="100"/>
      <c r="D84" s="101">
        <f>SUM(D75:D83)</f>
        <v>153688.03</v>
      </c>
      <c r="E84" s="102">
        <f t="shared" ref="E84:I84" si="12">SUM(E75:E77)</f>
        <v>0</v>
      </c>
      <c r="F84" s="102">
        <f t="shared" si="12"/>
        <v>0</v>
      </c>
      <c r="G84" s="102">
        <f t="shared" si="12"/>
        <v>0</v>
      </c>
      <c r="H84" s="102">
        <v>0</v>
      </c>
      <c r="I84" s="103">
        <f t="shared" si="12"/>
        <v>0</v>
      </c>
    </row>
    <row r="85" spans="1:9" ht="25.5" x14ac:dyDescent="0.25">
      <c r="A85" s="94">
        <v>12</v>
      </c>
      <c r="B85" s="95" t="s">
        <v>56</v>
      </c>
      <c r="C85" s="95"/>
      <c r="D85" s="96"/>
      <c r="E85" s="97"/>
      <c r="F85" s="97"/>
      <c r="G85" s="97"/>
      <c r="H85" s="97"/>
      <c r="I85" s="97"/>
    </row>
    <row r="86" spans="1:9" x14ac:dyDescent="0.25">
      <c r="A86" s="65"/>
      <c r="B86" s="66" t="s">
        <v>57</v>
      </c>
      <c r="C86" s="65" t="s">
        <v>61</v>
      </c>
      <c r="D86" s="63"/>
      <c r="E86" s="72"/>
      <c r="F86" s="72"/>
      <c r="G86" s="72"/>
      <c r="H86" s="72"/>
      <c r="I86" s="72"/>
    </row>
    <row r="87" spans="1:9" x14ac:dyDescent="0.25">
      <c r="A87" s="65"/>
      <c r="B87" s="66" t="s">
        <v>58</v>
      </c>
      <c r="C87" s="65" t="s">
        <v>61</v>
      </c>
      <c r="D87" s="63"/>
      <c r="E87" s="72"/>
      <c r="F87" s="72"/>
      <c r="G87" s="72"/>
      <c r="H87" s="72"/>
      <c r="I87" s="72"/>
    </row>
    <row r="88" spans="1:9" x14ac:dyDescent="0.25">
      <c r="A88" s="65"/>
      <c r="B88" s="66" t="s">
        <v>59</v>
      </c>
      <c r="C88" s="65" t="s">
        <v>61</v>
      </c>
      <c r="D88" s="63"/>
      <c r="E88" s="72"/>
      <c r="F88" s="72"/>
      <c r="G88" s="72"/>
      <c r="H88" s="72"/>
      <c r="I88" s="72"/>
    </row>
    <row r="89" spans="1:9" x14ac:dyDescent="0.25">
      <c r="A89" s="65"/>
      <c r="B89" s="66" t="s">
        <v>60</v>
      </c>
      <c r="C89" s="65" t="s">
        <v>16</v>
      </c>
      <c r="D89" s="63"/>
      <c r="E89" s="72"/>
      <c r="F89" s="72"/>
      <c r="G89" s="72"/>
      <c r="H89" s="72"/>
      <c r="I89" s="72"/>
    </row>
    <row r="90" spans="1:9" ht="25.5" x14ac:dyDescent="0.25">
      <c r="A90" s="65">
        <v>13</v>
      </c>
      <c r="B90" s="69" t="s">
        <v>62</v>
      </c>
      <c r="C90" s="69"/>
      <c r="D90" s="84"/>
      <c r="E90" s="72"/>
      <c r="F90" s="72"/>
      <c r="G90" s="72"/>
      <c r="H90" s="72"/>
      <c r="I90" s="72"/>
    </row>
    <row r="91" spans="1:9" x14ac:dyDescent="0.25">
      <c r="A91" s="65"/>
      <c r="B91" s="66" t="s">
        <v>63</v>
      </c>
      <c r="C91" s="65" t="s">
        <v>61</v>
      </c>
      <c r="D91" s="63">
        <v>8</v>
      </c>
      <c r="E91" s="72"/>
      <c r="F91" s="72"/>
      <c r="G91" s="72"/>
      <c r="H91" s="72"/>
      <c r="I91" s="72"/>
    </row>
    <row r="92" spans="1:9" x14ac:dyDescent="0.25">
      <c r="A92" s="65"/>
      <c r="B92" s="66" t="s">
        <v>64</v>
      </c>
      <c r="C92" s="65" t="s">
        <v>61</v>
      </c>
      <c r="D92" s="63">
        <v>1</v>
      </c>
      <c r="E92" s="72"/>
      <c r="F92" s="72"/>
      <c r="G92" s="72"/>
      <c r="H92" s="72"/>
      <c r="I92" s="72"/>
    </row>
    <row r="93" spans="1:9" ht="25.5" x14ac:dyDescent="0.25">
      <c r="A93" s="65"/>
      <c r="B93" s="66" t="s">
        <v>65</v>
      </c>
      <c r="C93" s="65" t="s">
        <v>16</v>
      </c>
      <c r="D93" s="63">
        <v>6700</v>
      </c>
      <c r="E93" s="72"/>
      <c r="F93" s="72"/>
      <c r="G93" s="72"/>
      <c r="H93" s="72"/>
      <c r="I93" s="72"/>
    </row>
    <row r="94" spans="1:9" x14ac:dyDescent="0.25">
      <c r="A94" s="85"/>
      <c r="B94" s="85"/>
      <c r="C94" s="85"/>
      <c r="D94" s="86"/>
      <c r="E94" s="87"/>
      <c r="F94" s="87"/>
      <c r="G94" s="87"/>
      <c r="H94" s="87"/>
      <c r="I94" s="87"/>
    </row>
    <row r="95" spans="1:9" x14ac:dyDescent="0.25">
      <c r="A95" s="85"/>
      <c r="B95" s="85" t="s">
        <v>154</v>
      </c>
      <c r="C95" s="85"/>
      <c r="D95" s="86"/>
      <c r="E95" s="154" t="s">
        <v>155</v>
      </c>
      <c r="F95" s="153"/>
      <c r="G95" s="87"/>
      <c r="H95" s="87"/>
      <c r="I95" s="87"/>
    </row>
  </sheetData>
  <mergeCells count="10">
    <mergeCell ref="A1:I1"/>
    <mergeCell ref="A2:I2"/>
    <mergeCell ref="A3:I3"/>
    <mergeCell ref="A4:I4"/>
    <mergeCell ref="A5:I5"/>
    <mergeCell ref="E95:F95"/>
    <mergeCell ref="A32:I32"/>
    <mergeCell ref="B58:I58"/>
    <mergeCell ref="B63:I63"/>
    <mergeCell ref="B74:I74"/>
  </mergeCells>
  <pageMargins left="0.19685039370078741" right="0.31496062992125984" top="0.15748031496062992" bottom="0" header="0.31496062992125984" footer="0.31496062992125984"/>
  <pageSetup paperSize="9" fitToHeight="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Центральная,24 2020г</vt:lpstr>
      <vt:lpstr>Отчет Центральная,24 2021г</vt:lpstr>
      <vt:lpstr>Центр.24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2023-03-01T11:19:53Z</cp:lastPrinted>
  <dcterms:created xsi:type="dcterms:W3CDTF">2021-04-01T12:47:02Z</dcterms:created>
  <dcterms:modified xsi:type="dcterms:W3CDTF">2023-03-01T11:22:27Z</dcterms:modified>
</cp:coreProperties>
</file>