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firstSheet="1" activeTab="1"/>
  </bookViews>
  <sheets>
    <sheet name="Весенняя,32 проект отчета 2021г" sheetId="1" r:id="rId1"/>
    <sheet name="Вес.38 ОТЧЕТ 2022г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7" l="1"/>
  <c r="D71" i="7"/>
  <c r="A63" i="7"/>
  <c r="A65" i="7" s="1"/>
  <c r="A67" i="7" s="1"/>
  <c r="D61" i="7"/>
  <c r="A59" i="7"/>
  <c r="D55" i="7"/>
  <c r="D72" i="7" s="1"/>
  <c r="D24" i="7"/>
  <c r="D23" i="7"/>
  <c r="D21" i="7" s="1"/>
  <c r="D15" i="7" s="1"/>
  <c r="D8" i="7"/>
  <c r="D5" i="7"/>
  <c r="D26" i="7" l="1"/>
  <c r="D29" i="7" s="1"/>
  <c r="D27" i="7" s="1"/>
  <c r="D16" i="7"/>
  <c r="D17" i="1" l="1"/>
  <c r="D64" i="1" l="1"/>
  <c r="G64" i="1" s="1"/>
  <c r="D59" i="1" l="1"/>
  <c r="D21" i="1" s="1"/>
  <c r="D61" i="1"/>
  <c r="D20" i="1" s="1"/>
  <c r="D22" i="1"/>
  <c r="H22" i="1" s="1"/>
  <c r="D63" i="1" l="1"/>
  <c r="G63" i="1" s="1"/>
  <c r="H63" i="1" s="1"/>
  <c r="D16" i="1"/>
  <c r="D13" i="1" l="1"/>
  <c r="D29" i="1" l="1"/>
  <c r="D32" i="1" l="1"/>
  <c r="D30" i="1" s="1"/>
  <c r="G29" i="1"/>
</calcChain>
</file>

<file path=xl/sharedStrings.xml><?xml version="1.0" encoding="utf-8"?>
<sst xmlns="http://schemas.openxmlformats.org/spreadsheetml/2006/main" count="283" uniqueCount="156">
  <si>
    <t>ОБЩЕСТВО С ОГРАНИЧЕННОЙ ОТВЕТСТВЕННОСТЬЮ</t>
  </si>
  <si>
    <t>"УК "Сити дом"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</si>
  <si>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</si>
  <si>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</si>
  <si>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</si>
  <si>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</si>
  <si>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</si>
  <si>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</si>
  <si>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</si>
  <si>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</si>
  <si>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</si>
  <si>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</si>
  <si>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</si>
  <si>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</si>
  <si>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</si>
  <si>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</si>
  <si>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</si>
  <si>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</si>
  <si>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</si>
  <si>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</si>
  <si>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</si>
  <si>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</si>
  <si>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</si>
  <si>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</si>
  <si>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</si>
  <si>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</si>
  <si>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</si>
  <si>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</si>
  <si>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</si>
  <si>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</si>
  <si>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</si>
  <si>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</si>
  <si>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</si>
  <si>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</si>
  <si>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</si>
  <si>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</si>
  <si>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</si>
  <si>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</si>
  <si>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</si>
  <si>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</si>
  <si>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</si>
  <si>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</si>
  <si>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</si>
  <si>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</si>
  <si>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</si>
  <si>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</si>
  <si>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</si>
  <si>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</si>
  <si>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</si>
  <si>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</si>
  <si>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</si>
  <si>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</si>
  <si>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</si>
  <si>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</si>
  <si>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</si>
  <si>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</si>
  <si>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</si>
  <si>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</si>
  <si>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</si>
  <si>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</si>
  <si>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ИТОГО</t>
  </si>
  <si>
    <t>3.1.</t>
  </si>
  <si>
    <t>3.2.</t>
  </si>
  <si>
    <t>5.</t>
  </si>
  <si>
    <t>5.1.</t>
  </si>
  <si>
    <t>5.2.</t>
  </si>
  <si>
    <t>15.1.</t>
  </si>
  <si>
    <t>15.2.</t>
  </si>
  <si>
    <t>15.3.</t>
  </si>
  <si>
    <t xml:space="preserve">Услуги по управлению </t>
  </si>
  <si>
    <t xml:space="preserve">Сбор, передача в специализированные организации и обезвреживание  ртутьсодержащих и люминисцентныцх приборов </t>
  </si>
  <si>
    <t>Содержание мест накопления ТКО ( содержание контейнерной площадки)</t>
  </si>
  <si>
    <t>Обслуживание  и диспетчеризация лифтового хозяйства</t>
  </si>
  <si>
    <t>2.</t>
  </si>
  <si>
    <t>2.1.</t>
  </si>
  <si>
    <t>2.2.</t>
  </si>
  <si>
    <t>3.</t>
  </si>
  <si>
    <t>3.3.</t>
  </si>
  <si>
    <t>3.4.</t>
  </si>
  <si>
    <t>3.5.</t>
  </si>
  <si>
    <t>4.</t>
  </si>
  <si>
    <t>1.</t>
  </si>
  <si>
    <t xml:space="preserve">                Отчет об исполнении договора управления  за 2021 год. </t>
  </si>
  <si>
    <t>2.3.</t>
  </si>
  <si>
    <t>2.4.</t>
  </si>
  <si>
    <t>2.5.</t>
  </si>
  <si>
    <t xml:space="preserve">    -    за Водоотведение на ОДН</t>
  </si>
  <si>
    <t xml:space="preserve">    -    за ХВС на ОДН</t>
  </si>
  <si>
    <t>ул. Весенняя, д. 38</t>
  </si>
  <si>
    <t>Антивандальнрые мероприятия (обшивка внутренних поверхностей лифтов листовыми пиломатериалами)</t>
  </si>
  <si>
    <t>Установка информационных досок и стендов</t>
  </si>
  <si>
    <t>Механизированная уборка снега</t>
  </si>
  <si>
    <t>село Фролы ул Венсенняя, д. 38</t>
  </si>
  <si>
    <t>кв.м</t>
  </si>
  <si>
    <t>май</t>
  </si>
  <si>
    <t>июнь</t>
  </si>
  <si>
    <t xml:space="preserve">Уборка  снега с территории механизированным способом </t>
  </si>
  <si>
    <t>час</t>
  </si>
  <si>
    <t>декабрь</t>
  </si>
  <si>
    <t>Итого предъявлено работ:</t>
  </si>
  <si>
    <t xml:space="preserve">    -  в т.ч.ч по  статье  текущий ремонт</t>
  </si>
  <si>
    <t>ООО"УК "Сити дом"</t>
  </si>
  <si>
    <t xml:space="preserve">                Отчет об исполнении договора управления  за 2022год</t>
  </si>
  <si>
    <t>4.1.</t>
  </si>
  <si>
    <t>4.2.</t>
  </si>
  <si>
    <t>4.3.</t>
  </si>
  <si>
    <t>4.4.</t>
  </si>
  <si>
    <t xml:space="preserve">    -    за услуги ХВС на ОДН</t>
  </si>
  <si>
    <t>4.5.</t>
  </si>
  <si>
    <t xml:space="preserve">    -    за электроэнергию на ОДН</t>
  </si>
  <si>
    <t>% сбора платы</t>
  </si>
  <si>
    <t xml:space="preserve">          в т.ч. по статье текущий ремонт</t>
  </si>
  <si>
    <t>5.3.</t>
  </si>
  <si>
    <t>5.4.</t>
  </si>
  <si>
    <t>5.5.</t>
  </si>
  <si>
    <t xml:space="preserve">    -    денежных средств от использования общего имущества в.т.ч.</t>
  </si>
  <si>
    <t>5.5.1.</t>
  </si>
  <si>
    <t xml:space="preserve">     -  ПАО " Ростелеком" (дог. № 0501/25/202-14 от 23.07.2017г)</t>
  </si>
  <si>
    <t>5.5.2.</t>
  </si>
  <si>
    <t xml:space="preserve">     - ООО "Родник Здоровья" (договор № 309 от 15.12.2021)</t>
  </si>
  <si>
    <t>5.6.</t>
  </si>
  <si>
    <t xml:space="preserve">    -    прочие поступления </t>
  </si>
  <si>
    <t>6.</t>
  </si>
  <si>
    <t>7.</t>
  </si>
  <si>
    <t>8.</t>
  </si>
  <si>
    <t>9.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</si>
  <si>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</si>
  <si>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</si>
  <si>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</si>
  <si>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</si>
  <si>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</si>
  <si>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</si>
  <si>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</si>
  <si>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</si>
  <si>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</si>
  <si>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</si>
  <si>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Услуги по управлению по ст. Содержание жилья</t>
  </si>
  <si>
    <t>Услуги по управлению по ст. Текущий ремонт</t>
  </si>
  <si>
    <t>Итого по услуге управление ОИ МКД</t>
  </si>
  <si>
    <t>Выполнение услуг по коммунальным ресурсам на СОИ ИО МКД</t>
  </si>
  <si>
    <t>ГВС в целях содержания  общего имущества дома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</si>
  <si>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</si>
  <si>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</si>
  <si>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</si>
  <si>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>Уборка снега с придомовой территории механизированным способом  с вывозом на полигон</t>
  </si>
  <si>
    <t>Замена запорной арматуры на лежанке ХВС в подвале дома</t>
  </si>
  <si>
    <t>Замена выключателей</t>
  </si>
  <si>
    <t>Установка елки, установка световых гирлянд , на елку и входные группы в подъезды</t>
  </si>
  <si>
    <t>Итого по услуге текущий ремонт</t>
  </si>
  <si>
    <t xml:space="preserve">     - ООО "Родник Здоровья" коммунальные услуги </t>
  </si>
  <si>
    <t>Директор</t>
  </si>
  <si>
    <t>Г.В. Звездакова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</si>
  <si>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</si>
  <si>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Содержание конструктивных элементов зданий и обслуживание </t>
  </si>
  <si>
    <t>Выполнение работ по текущему ремонту ОИ МКД</t>
  </si>
  <si>
    <t xml:space="preserve">    -    за услуги водоотведения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</si>
</sst>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0" fillId="0" borderId="0" xfId="0" applyAlignment="1">
      <alignment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6" xfId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14" fontId="4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16" fontId="4" fillId="2" borderId="8" xfId="2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/>
    <xf numFmtId="4" fontId="7" fillId="0" borderId="8" xfId="0" applyNumberFormat="1" applyFont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horizontal="center" vertical="center" wrapText="1"/>
    </xf>
    <xf numFmtId="4" fontId="4" fillId="2" borderId="27" xfId="1" applyNumberFormat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horizontal="center" vertical="center" wrapText="1"/>
    </xf>
    <xf numFmtId="4" fontId="5" fillId="2" borderId="30" xfId="1" applyNumberFormat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horizontal="center" vertical="center" wrapText="1"/>
    </xf>
    <xf numFmtId="4" fontId="4" fillId="2" borderId="24" xfId="1" applyNumberFormat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horizontal="center" vertical="center" wrapText="1"/>
    </xf>
    <xf numFmtId="4" fontId="5" fillId="2" borderId="33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" fontId="11" fillId="0" borderId="17" xfId="1" applyNumberFormat="1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4" fontId="12" fillId="2" borderId="19" xfId="1" applyNumberFormat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4" fontId="12" fillId="2" borderId="22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4" fontId="11" fillId="0" borderId="24" xfId="1" applyNumberFormat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horizontal="center" vertical="center" wrapText="1"/>
    </xf>
    <xf numFmtId="4" fontId="11" fillId="0" borderId="22" xfId="1" applyNumberFormat="1" applyFont="1" applyFill="1" applyBorder="1" applyAlignment="1">
      <alignment horizontal="center" vertical="center" wrapText="1"/>
    </xf>
    <xf numFmtId="4" fontId="12" fillId="0" borderId="24" xfId="1" applyNumberFormat="1" applyFont="1" applyFill="1" applyBorder="1" applyAlignment="1">
      <alignment horizontal="center" vertical="center" wrapText="1"/>
    </xf>
    <xf numFmtId="4" fontId="12" fillId="0" borderId="19" xfId="1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1" fillId="0" borderId="8" xfId="1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horizontal="center" vertical="center" wrapText="1"/>
    </xf>
    <xf numFmtId="4" fontId="2" fillId="0" borderId="30" xfId="1" applyNumberFormat="1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3" fontId="12" fillId="0" borderId="19" xfId="1" applyNumberFormat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vertical="center" wrapText="1"/>
    </xf>
    <xf numFmtId="3" fontId="12" fillId="2" borderId="22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46" workbookViewId="0">
      <selection sqref="A1:D76"/>
    </sheetView>
  </sheetViews>
  <sheetFormatPr defaultRowHeight="15" x14ac:dyDescent="0.25"/>
  <cols>
    <col min="1" max="1" width="10.42578125" customWidth="1"/>
    <col min="2" max="2" width="68.140625" customWidth="1"/>
    <col min="3" max="3" width="11.28515625" customWidth="1"/>
    <col min="4" max="4" width="22.42578125" customWidth="1"/>
    <col min="6" max="6" width="11.42578125" bestFit="1" customWidth="1"/>
    <col min="7" max="7" width="10.42578125" customWidth="1"/>
    <col min="8" max="8" width="11.42578125" bestFit="1" customWidth="1"/>
  </cols>
  <sheetData>
    <row r="1" spans="1:8" ht="15.75" x14ac:dyDescent="0.25">
      <c r="A1" s="124" t="s">
        <v>0</v>
      </c>
      <c r="B1" s="124"/>
      <c r="C1" s="124"/>
      <c r="D1" s="124"/>
    </row>
    <row r="2" spans="1:8" ht="15.75" x14ac:dyDescent="0.25">
      <c r="A2" s="125" t="s">
        <v>1</v>
      </c>
      <c r="B2" s="125"/>
      <c r="C2" s="125"/>
      <c r="D2" s="125"/>
    </row>
    <row r="3" spans="1:8" ht="15.75" x14ac:dyDescent="0.25">
      <c r="A3" s="126" t="s">
        <v>82</v>
      </c>
      <c r="B3" s="124"/>
      <c r="C3" s="124"/>
      <c r="D3" s="127"/>
    </row>
    <row r="4" spans="1:8" ht="15.75" x14ac:dyDescent="0.25">
      <c r="A4" s="128" t="s">
        <v>88</v>
      </c>
      <c r="B4" s="129"/>
      <c r="C4" s="129"/>
      <c r="D4" s="130"/>
    </row>
    <row r="5" spans="1:8" x14ac:dyDescent="0.25">
      <c r="A5" s="4" t="s">
        <v>2</v>
      </c>
      <c r="B5" s="4" t="s">
        <v>3</v>
      </c>
      <c r="C5" s="4" t="s">
        <v>4</v>
      </c>
      <c r="D5" s="5" t="s">
        <v>5</v>
      </c>
    </row>
    <row r="6" spans="1:8" x14ac:dyDescent="0.25">
      <c r="A6" s="6" t="s">
        <v>6</v>
      </c>
      <c r="B6" s="6"/>
      <c r="C6" s="6"/>
      <c r="D6" s="7"/>
    </row>
    <row r="7" spans="1:8" x14ac:dyDescent="0.25">
      <c r="A7" s="8" t="s">
        <v>81</v>
      </c>
      <c r="B7" s="9" t="s">
        <v>7</v>
      </c>
      <c r="C7" s="8" t="s">
        <v>8</v>
      </c>
      <c r="D7" s="10">
        <v>44348</v>
      </c>
    </row>
    <row r="8" spans="1:8" x14ac:dyDescent="0.25">
      <c r="A8" s="8" t="s">
        <v>73</v>
      </c>
      <c r="B8" s="9" t="s">
        <v>9</v>
      </c>
      <c r="C8" s="8" t="s">
        <v>8</v>
      </c>
      <c r="D8" s="10">
        <v>44561</v>
      </c>
    </row>
    <row r="9" spans="1:8" x14ac:dyDescent="0.25">
      <c r="A9" s="114" t="s">
        <v>10</v>
      </c>
      <c r="B9" s="115"/>
      <c r="C9" s="115"/>
      <c r="D9" s="116"/>
    </row>
    <row r="10" spans="1:8" x14ac:dyDescent="0.25">
      <c r="A10" s="117" t="s">
        <v>11</v>
      </c>
      <c r="B10" s="118"/>
      <c r="C10" s="118"/>
      <c r="D10" s="119"/>
    </row>
    <row r="11" spans="1:8" x14ac:dyDescent="0.25">
      <c r="A11" s="114" t="s">
        <v>10</v>
      </c>
      <c r="B11" s="115"/>
      <c r="C11" s="115"/>
      <c r="D11" s="116"/>
    </row>
    <row r="12" spans="1:8" x14ac:dyDescent="0.25">
      <c r="A12" s="117" t="s">
        <v>11</v>
      </c>
      <c r="B12" s="118"/>
      <c r="C12" s="118"/>
      <c r="D12" s="119"/>
    </row>
    <row r="13" spans="1:8" x14ac:dyDescent="0.25">
      <c r="A13" s="8" t="s">
        <v>76</v>
      </c>
      <c r="B13" s="11" t="s">
        <v>12</v>
      </c>
      <c r="C13" s="12" t="s">
        <v>13</v>
      </c>
      <c r="D13" s="13">
        <f>D14-D15</f>
        <v>0</v>
      </c>
    </row>
    <row r="14" spans="1:8" x14ac:dyDescent="0.25">
      <c r="A14" s="8" t="s">
        <v>61</v>
      </c>
      <c r="B14" s="9" t="s">
        <v>14</v>
      </c>
      <c r="C14" s="8"/>
      <c r="D14" s="2">
        <v>0</v>
      </c>
    </row>
    <row r="15" spans="1:8" x14ac:dyDescent="0.25">
      <c r="A15" s="8" t="s">
        <v>62</v>
      </c>
      <c r="B15" s="9" t="s">
        <v>15</v>
      </c>
      <c r="C15" s="8"/>
      <c r="D15" s="2">
        <v>0</v>
      </c>
    </row>
    <row r="16" spans="1:8" ht="28.5" x14ac:dyDescent="0.25">
      <c r="A16" s="8" t="s">
        <v>73</v>
      </c>
      <c r="B16" s="14" t="s">
        <v>16</v>
      </c>
      <c r="C16" s="12" t="s">
        <v>13</v>
      </c>
      <c r="D16" s="13">
        <f>D17+D18+D19+D20+D21</f>
        <v>1218773.5699999998</v>
      </c>
      <c r="F16" s="3"/>
      <c r="H16" s="3"/>
    </row>
    <row r="17" spans="1:8" x14ac:dyDescent="0.25">
      <c r="A17" s="8" t="s">
        <v>74</v>
      </c>
      <c r="B17" s="9" t="s">
        <v>17</v>
      </c>
      <c r="C17" s="8"/>
      <c r="D17" s="2">
        <f>819814.4+132068.1</f>
        <v>951882.5</v>
      </c>
    </row>
    <row r="18" spans="1:8" x14ac:dyDescent="0.25">
      <c r="A18" s="8" t="s">
        <v>75</v>
      </c>
      <c r="B18" s="9" t="s">
        <v>18</v>
      </c>
      <c r="C18" s="8"/>
      <c r="D18" s="2">
        <v>53234.6</v>
      </c>
    </row>
    <row r="19" spans="1:8" x14ac:dyDescent="0.25">
      <c r="A19" s="8" t="s">
        <v>83</v>
      </c>
      <c r="B19" s="9" t="s">
        <v>19</v>
      </c>
      <c r="C19" s="8"/>
      <c r="D19" s="2">
        <v>191644.79999999999</v>
      </c>
    </row>
    <row r="20" spans="1:8" x14ac:dyDescent="0.25">
      <c r="A20" s="8" t="s">
        <v>84</v>
      </c>
      <c r="B20" s="9" t="s">
        <v>86</v>
      </c>
      <c r="C20" s="8"/>
      <c r="D20" s="2">
        <f>D61</f>
        <v>10667.68</v>
      </c>
    </row>
    <row r="21" spans="1:8" x14ac:dyDescent="0.25">
      <c r="A21" s="8" t="s">
        <v>85</v>
      </c>
      <c r="B21" s="9" t="s">
        <v>87</v>
      </c>
      <c r="C21" s="8"/>
      <c r="D21" s="2">
        <f>D59</f>
        <v>11343.99</v>
      </c>
    </row>
    <row r="22" spans="1:8" x14ac:dyDescent="0.25">
      <c r="A22" s="8" t="s">
        <v>76</v>
      </c>
      <c r="B22" s="14" t="s">
        <v>20</v>
      </c>
      <c r="C22" s="12" t="s">
        <v>13</v>
      </c>
      <c r="D22" s="13">
        <f>D23</f>
        <v>1014831</v>
      </c>
      <c r="H22" s="3">
        <f>D22+128840.6</f>
        <v>1143671.6000000001</v>
      </c>
    </row>
    <row r="23" spans="1:8" x14ac:dyDescent="0.25">
      <c r="A23" s="8" t="s">
        <v>61</v>
      </c>
      <c r="B23" s="9" t="s">
        <v>21</v>
      </c>
      <c r="C23" s="8"/>
      <c r="D23" s="2">
        <v>1014831</v>
      </c>
    </row>
    <row r="24" spans="1:8" x14ac:dyDescent="0.25">
      <c r="A24" s="8"/>
      <c r="B24" s="9" t="s">
        <v>100</v>
      </c>
      <c r="C24" s="8"/>
      <c r="D24" s="2">
        <v>43925.5</v>
      </c>
    </row>
    <row r="25" spans="1:8" x14ac:dyDescent="0.25">
      <c r="A25" s="8" t="s">
        <v>62</v>
      </c>
      <c r="B25" s="9" t="s">
        <v>22</v>
      </c>
      <c r="C25" s="8"/>
      <c r="D25" s="2">
        <v>0</v>
      </c>
    </row>
    <row r="26" spans="1:8" x14ac:dyDescent="0.25">
      <c r="A26" s="8" t="s">
        <v>77</v>
      </c>
      <c r="B26" s="9" t="s">
        <v>23</v>
      </c>
      <c r="C26" s="8"/>
      <c r="D26" s="2">
        <v>0</v>
      </c>
    </row>
    <row r="27" spans="1:8" x14ac:dyDescent="0.25">
      <c r="A27" s="8" t="s">
        <v>78</v>
      </c>
      <c r="B27" s="9" t="s">
        <v>24</v>
      </c>
      <c r="C27" s="8"/>
      <c r="D27" s="2">
        <v>0</v>
      </c>
    </row>
    <row r="28" spans="1:8" x14ac:dyDescent="0.25">
      <c r="A28" s="8" t="s">
        <v>79</v>
      </c>
      <c r="B28" s="9" t="s">
        <v>25</v>
      </c>
      <c r="C28" s="8"/>
      <c r="D28" s="2">
        <v>0</v>
      </c>
    </row>
    <row r="29" spans="1:8" x14ac:dyDescent="0.25">
      <c r="A29" s="8" t="s">
        <v>80</v>
      </c>
      <c r="B29" s="14" t="s">
        <v>26</v>
      </c>
      <c r="C29" s="12" t="s">
        <v>13</v>
      </c>
      <c r="D29" s="13">
        <f>D22+D13</f>
        <v>1014831</v>
      </c>
      <c r="G29" s="3">
        <f>D29-D16</f>
        <v>-203942.56999999983</v>
      </c>
    </row>
    <row r="30" spans="1:8" x14ac:dyDescent="0.25">
      <c r="A30" s="8" t="s">
        <v>63</v>
      </c>
      <c r="B30" s="14" t="s">
        <v>27</v>
      </c>
      <c r="C30" s="12" t="s">
        <v>13</v>
      </c>
      <c r="D30" s="13">
        <f>D31-D32</f>
        <v>198756.74999999983</v>
      </c>
    </row>
    <row r="31" spans="1:8" x14ac:dyDescent="0.25">
      <c r="A31" s="8" t="s">
        <v>64</v>
      </c>
      <c r="B31" s="9" t="s">
        <v>28</v>
      </c>
      <c r="C31" s="8"/>
      <c r="D31" s="2">
        <v>0</v>
      </c>
    </row>
    <row r="32" spans="1:8" x14ac:dyDescent="0.25">
      <c r="A32" s="8" t="s">
        <v>65</v>
      </c>
      <c r="B32" s="9" t="s">
        <v>29</v>
      </c>
      <c r="C32" s="8"/>
      <c r="D32" s="2">
        <f>D29-D16+(D18-D64)</f>
        <v>-198756.74999999983</v>
      </c>
    </row>
    <row r="33" spans="1:4" x14ac:dyDescent="0.25">
      <c r="A33" s="120" t="s">
        <v>30</v>
      </c>
      <c r="B33" s="121"/>
      <c r="C33" s="121"/>
      <c r="D33" s="122"/>
    </row>
    <row r="34" spans="1:4" x14ac:dyDescent="0.25">
      <c r="A34" s="120" t="s">
        <v>31</v>
      </c>
      <c r="B34" s="121"/>
      <c r="C34" s="121"/>
      <c r="D34" s="122"/>
    </row>
    <row r="35" spans="1:4" x14ac:dyDescent="0.25">
      <c r="A35" s="8">
        <v>1</v>
      </c>
      <c r="B35" s="11" t="s">
        <v>32</v>
      </c>
      <c r="C35" s="8" t="s">
        <v>13</v>
      </c>
      <c r="D35" s="2"/>
    </row>
    <row r="36" spans="1:4" x14ac:dyDescent="0.25">
      <c r="A36" s="8"/>
      <c r="B36" s="11" t="s">
        <v>33</v>
      </c>
      <c r="C36" s="8"/>
      <c r="D36" s="2">
        <v>209744</v>
      </c>
    </row>
    <row r="37" spans="1:4" x14ac:dyDescent="0.25">
      <c r="A37" s="8"/>
      <c r="B37" s="15" t="s">
        <v>34</v>
      </c>
      <c r="C37" s="8"/>
      <c r="D37" s="2"/>
    </row>
    <row r="38" spans="1:4" x14ac:dyDescent="0.25">
      <c r="A38" s="8"/>
      <c r="B38" s="15" t="s">
        <v>35</v>
      </c>
      <c r="C38" s="8"/>
      <c r="D38" s="2"/>
    </row>
    <row r="39" spans="1:4" ht="28.5" x14ac:dyDescent="0.25">
      <c r="A39" s="8">
        <v>2</v>
      </c>
      <c r="B39" s="11" t="s">
        <v>36</v>
      </c>
      <c r="C39" s="8" t="s">
        <v>13</v>
      </c>
      <c r="D39" s="2">
        <v>140539</v>
      </c>
    </row>
    <row r="40" spans="1:4" x14ac:dyDescent="0.25">
      <c r="A40" s="8"/>
      <c r="B40" s="15" t="s">
        <v>37</v>
      </c>
      <c r="C40" s="8"/>
      <c r="D40" s="2"/>
    </row>
    <row r="41" spans="1:4" x14ac:dyDescent="0.25">
      <c r="A41" s="8">
        <v>3</v>
      </c>
      <c r="B41" s="11" t="s">
        <v>72</v>
      </c>
      <c r="C41" s="8" t="s">
        <v>13</v>
      </c>
      <c r="D41" s="2">
        <v>223585.48</v>
      </c>
    </row>
    <row r="42" spans="1:4" x14ac:dyDescent="0.25">
      <c r="A42" s="8"/>
      <c r="B42" s="11" t="s">
        <v>35</v>
      </c>
      <c r="C42" s="8"/>
      <c r="D42" s="2"/>
    </row>
    <row r="43" spans="1:4" x14ac:dyDescent="0.25">
      <c r="A43" s="8">
        <v>4</v>
      </c>
      <c r="B43" s="11" t="s">
        <v>38</v>
      </c>
      <c r="C43" s="8" t="s">
        <v>13</v>
      </c>
      <c r="D43" s="2">
        <v>106469.3</v>
      </c>
    </row>
    <row r="44" spans="1:4" x14ac:dyDescent="0.25">
      <c r="A44" s="8"/>
      <c r="B44" s="15" t="s">
        <v>39</v>
      </c>
      <c r="C44" s="8"/>
      <c r="D44" s="2"/>
    </row>
    <row r="45" spans="1:4" ht="28.5" x14ac:dyDescent="0.25">
      <c r="A45" s="8">
        <v>8</v>
      </c>
      <c r="B45" s="14" t="s">
        <v>40</v>
      </c>
      <c r="C45" s="8" t="s">
        <v>13</v>
      </c>
      <c r="D45" s="2">
        <v>15437.88</v>
      </c>
    </row>
    <row r="46" spans="1:4" x14ac:dyDescent="0.25">
      <c r="A46" s="8"/>
      <c r="B46" s="9" t="s">
        <v>41</v>
      </c>
      <c r="C46" s="8"/>
      <c r="D46" s="2"/>
    </row>
    <row r="47" spans="1:4" x14ac:dyDescent="0.25">
      <c r="A47" s="8"/>
      <c r="B47" s="9" t="s">
        <v>42</v>
      </c>
      <c r="C47" s="8"/>
      <c r="D47" s="2"/>
    </row>
    <row r="48" spans="1:4" x14ac:dyDescent="0.25">
      <c r="A48" s="8"/>
      <c r="B48" s="9" t="s">
        <v>43</v>
      </c>
      <c r="C48" s="8"/>
      <c r="D48" s="2"/>
    </row>
    <row r="49" spans="1:9" x14ac:dyDescent="0.25">
      <c r="A49" s="8">
        <v>6</v>
      </c>
      <c r="B49" s="14" t="s">
        <v>44</v>
      </c>
      <c r="C49" s="8" t="s">
        <v>13</v>
      </c>
      <c r="D49" s="2">
        <v>20761.32</v>
      </c>
    </row>
    <row r="50" spans="1:9" x14ac:dyDescent="0.25">
      <c r="A50" s="8"/>
      <c r="B50" s="9" t="s">
        <v>39</v>
      </c>
      <c r="C50" s="8"/>
      <c r="D50" s="2"/>
    </row>
    <row r="51" spans="1:9" x14ac:dyDescent="0.25">
      <c r="A51" s="8">
        <v>7</v>
      </c>
      <c r="B51" s="14" t="s">
        <v>45</v>
      </c>
      <c r="C51" s="8" t="s">
        <v>13</v>
      </c>
      <c r="D51" s="2">
        <v>85175.4</v>
      </c>
    </row>
    <row r="52" spans="1:9" x14ac:dyDescent="0.25">
      <c r="A52" s="8"/>
      <c r="B52" s="9" t="s">
        <v>35</v>
      </c>
      <c r="C52" s="8"/>
      <c r="D52" s="2"/>
    </row>
    <row r="53" spans="1:9" ht="42.75" x14ac:dyDescent="0.25">
      <c r="A53" s="8">
        <v>8</v>
      </c>
      <c r="B53" s="14" t="s">
        <v>70</v>
      </c>
      <c r="C53" s="8" t="s">
        <v>13</v>
      </c>
      <c r="D53" s="2">
        <v>2664.11</v>
      </c>
    </row>
    <row r="54" spans="1:9" x14ac:dyDescent="0.25">
      <c r="A54" s="8"/>
      <c r="B54" s="9" t="s">
        <v>35</v>
      </c>
      <c r="C54" s="8"/>
      <c r="D54" s="2"/>
    </row>
    <row r="55" spans="1:9" ht="28.5" x14ac:dyDescent="0.25">
      <c r="A55" s="8">
        <v>9</v>
      </c>
      <c r="B55" s="14" t="s">
        <v>71</v>
      </c>
      <c r="C55" s="8" t="s">
        <v>13</v>
      </c>
      <c r="D55" s="2">
        <v>15437.88</v>
      </c>
    </row>
    <row r="56" spans="1:9" x14ac:dyDescent="0.25">
      <c r="A56" s="8"/>
      <c r="B56" s="9" t="s">
        <v>35</v>
      </c>
      <c r="C56" s="8"/>
      <c r="D56" s="2"/>
    </row>
    <row r="57" spans="1:9" x14ac:dyDescent="0.25">
      <c r="A57" s="8">
        <v>11</v>
      </c>
      <c r="B57" s="14" t="s">
        <v>69</v>
      </c>
      <c r="C57" s="8" t="s">
        <v>13</v>
      </c>
      <c r="D57" s="2">
        <v>191644.75</v>
      </c>
    </row>
    <row r="58" spans="1:9" x14ac:dyDescent="0.25">
      <c r="A58" s="8"/>
      <c r="B58" s="9" t="s">
        <v>35</v>
      </c>
      <c r="C58" s="8"/>
      <c r="D58" s="2"/>
    </row>
    <row r="59" spans="1:9" x14ac:dyDescent="0.25">
      <c r="A59" s="8">
        <v>12</v>
      </c>
      <c r="B59" s="14" t="s">
        <v>46</v>
      </c>
      <c r="C59" s="8" t="s">
        <v>13</v>
      </c>
      <c r="D59" s="2">
        <f>9272.68+2071.31</f>
        <v>11343.99</v>
      </c>
    </row>
    <row r="60" spans="1:9" x14ac:dyDescent="0.25">
      <c r="A60" s="8"/>
      <c r="B60" s="9" t="s">
        <v>35</v>
      </c>
      <c r="C60" s="8"/>
      <c r="D60" s="2"/>
    </row>
    <row r="61" spans="1:9" x14ac:dyDescent="0.25">
      <c r="A61" s="8">
        <v>14</v>
      </c>
      <c r="B61" s="14" t="s">
        <v>47</v>
      </c>
      <c r="C61" s="8" t="s">
        <v>13</v>
      </c>
      <c r="D61" s="2">
        <f>8578.32+2089.36</f>
        <v>10667.68</v>
      </c>
    </row>
    <row r="62" spans="1:9" x14ac:dyDescent="0.25">
      <c r="A62" s="8"/>
      <c r="B62" s="14" t="s">
        <v>35</v>
      </c>
      <c r="C62" s="8"/>
      <c r="D62" s="2"/>
    </row>
    <row r="63" spans="1:9" x14ac:dyDescent="0.25">
      <c r="A63" s="8"/>
      <c r="B63" s="14" t="s">
        <v>60</v>
      </c>
      <c r="C63" s="12"/>
      <c r="D63" s="13">
        <f>D36+D39+D41+D43+D45+D49+D51+D53+D55+D57+D59+D61</f>
        <v>1033470.79</v>
      </c>
      <c r="F63" s="3"/>
      <c r="G63" s="3">
        <f>1218773.5-D63</f>
        <v>185302.70999999996</v>
      </c>
      <c r="H63" s="3">
        <f>G63-132068.1</f>
        <v>53234.609999999957</v>
      </c>
      <c r="I63" s="3"/>
    </row>
    <row r="64" spans="1:9" x14ac:dyDescent="0.25">
      <c r="A64" s="8">
        <v>15</v>
      </c>
      <c r="B64" s="14" t="s">
        <v>48</v>
      </c>
      <c r="C64" s="8" t="s">
        <v>13</v>
      </c>
      <c r="D64" s="13">
        <f>D65+D66+D67</f>
        <v>48048.78</v>
      </c>
      <c r="G64" s="3">
        <f>D24-D64</f>
        <v>-4123.2799999999988</v>
      </c>
      <c r="H64" s="3"/>
    </row>
    <row r="65" spans="1:8" x14ac:dyDescent="0.25">
      <c r="A65" s="16" t="s">
        <v>66</v>
      </c>
      <c r="B65" s="22" t="s">
        <v>89</v>
      </c>
      <c r="C65" s="8" t="s">
        <v>49</v>
      </c>
      <c r="D65" s="23">
        <v>31250.7</v>
      </c>
      <c r="H65" s="3"/>
    </row>
    <row r="66" spans="1:8" x14ac:dyDescent="0.25">
      <c r="A66" s="16" t="s">
        <v>67</v>
      </c>
      <c r="B66" s="22" t="s">
        <v>90</v>
      </c>
      <c r="C66" s="8" t="s">
        <v>13</v>
      </c>
      <c r="D66" s="23">
        <v>8298.08</v>
      </c>
      <c r="G66" s="3"/>
    </row>
    <row r="67" spans="1:8" x14ac:dyDescent="0.25">
      <c r="A67" s="16" t="s">
        <v>68</v>
      </c>
      <c r="B67" s="22" t="s">
        <v>91</v>
      </c>
      <c r="C67" s="8" t="s">
        <v>13</v>
      </c>
      <c r="D67" s="23">
        <v>8500</v>
      </c>
      <c r="G67" s="3"/>
    </row>
    <row r="68" spans="1:8" x14ac:dyDescent="0.25">
      <c r="A68" s="8">
        <v>16</v>
      </c>
      <c r="B68" s="123" t="s">
        <v>50</v>
      </c>
      <c r="C68" s="123"/>
      <c r="D68" s="123"/>
    </row>
    <row r="69" spans="1:8" x14ac:dyDescent="0.25">
      <c r="A69" s="8"/>
      <c r="B69" s="17" t="s">
        <v>51</v>
      </c>
      <c r="C69" s="8" t="s">
        <v>13</v>
      </c>
      <c r="D69" s="2">
        <v>0</v>
      </c>
    </row>
    <row r="70" spans="1:8" x14ac:dyDescent="0.25">
      <c r="A70" s="8"/>
      <c r="B70" s="17" t="s">
        <v>52</v>
      </c>
      <c r="C70" s="8" t="s">
        <v>13</v>
      </c>
      <c r="D70" s="2">
        <v>0</v>
      </c>
    </row>
    <row r="71" spans="1:8" x14ac:dyDescent="0.25">
      <c r="A71" s="8"/>
      <c r="B71" s="17" t="s">
        <v>53</v>
      </c>
      <c r="C71" s="8" t="s">
        <v>13</v>
      </c>
      <c r="D71" s="2">
        <v>0</v>
      </c>
    </row>
    <row r="72" spans="1:8" x14ac:dyDescent="0.25">
      <c r="A72" s="8"/>
      <c r="B72" s="17" t="s">
        <v>54</v>
      </c>
      <c r="C72" s="8" t="s">
        <v>13</v>
      </c>
      <c r="D72" s="2">
        <v>0</v>
      </c>
    </row>
    <row r="73" spans="1:8" x14ac:dyDescent="0.25">
      <c r="A73" s="8">
        <v>17</v>
      </c>
      <c r="B73" s="111" t="s">
        <v>56</v>
      </c>
      <c r="C73" s="112"/>
      <c r="D73" s="113"/>
    </row>
    <row r="74" spans="1:8" x14ac:dyDescent="0.25">
      <c r="A74" s="8"/>
      <c r="B74" s="17" t="s">
        <v>57</v>
      </c>
      <c r="C74" s="8" t="s">
        <v>55</v>
      </c>
      <c r="D74" s="24">
        <v>0</v>
      </c>
    </row>
    <row r="75" spans="1:8" x14ac:dyDescent="0.25">
      <c r="A75" s="8"/>
      <c r="B75" s="17" t="s">
        <v>58</v>
      </c>
      <c r="C75" s="8" t="s">
        <v>55</v>
      </c>
      <c r="D75" s="24">
        <v>0</v>
      </c>
    </row>
    <row r="76" spans="1:8" ht="30" x14ac:dyDescent="0.25">
      <c r="A76" s="8"/>
      <c r="B76" s="17" t="s">
        <v>59</v>
      </c>
      <c r="C76" s="8" t="s">
        <v>13</v>
      </c>
      <c r="D76" s="2">
        <v>0</v>
      </c>
    </row>
    <row r="77" spans="1:8" x14ac:dyDescent="0.25">
      <c r="A77" s="18"/>
      <c r="B77" s="18"/>
      <c r="C77" s="18"/>
      <c r="D77" s="18"/>
    </row>
    <row r="78" spans="1:8" x14ac:dyDescent="0.25">
      <c r="A78" s="19"/>
      <c r="B78" s="19"/>
      <c r="C78" s="19"/>
      <c r="D78" s="19"/>
    </row>
    <row r="79" spans="1:8" x14ac:dyDescent="0.25">
      <c r="A79" s="20"/>
      <c r="B79" s="25" t="s">
        <v>92</v>
      </c>
      <c r="C79" s="25"/>
      <c r="D79" s="25"/>
      <c r="E79" s="26"/>
      <c r="F79" s="26"/>
    </row>
    <row r="80" spans="1:8" ht="25.5" x14ac:dyDescent="0.25">
      <c r="A80" s="20"/>
      <c r="B80" s="25" t="s">
        <v>89</v>
      </c>
      <c r="C80" s="27" t="s">
        <v>93</v>
      </c>
      <c r="D80" s="27">
        <v>32.700000000000003</v>
      </c>
      <c r="E80" s="28" t="s">
        <v>94</v>
      </c>
      <c r="F80" s="29">
        <v>31250.7</v>
      </c>
    </row>
    <row r="81" spans="1:6" x14ac:dyDescent="0.25">
      <c r="A81" s="20"/>
      <c r="B81" s="25" t="s">
        <v>90</v>
      </c>
      <c r="C81" s="27" t="s">
        <v>55</v>
      </c>
      <c r="D81" s="27">
        <v>7</v>
      </c>
      <c r="E81" s="28" t="s">
        <v>95</v>
      </c>
      <c r="F81" s="29">
        <v>8298.08</v>
      </c>
    </row>
    <row r="82" spans="1:6" x14ac:dyDescent="0.25">
      <c r="A82" s="20"/>
      <c r="B82" s="25" t="s">
        <v>96</v>
      </c>
      <c r="C82" s="27" t="s">
        <v>97</v>
      </c>
      <c r="D82" s="27">
        <v>5</v>
      </c>
      <c r="E82" s="28" t="s">
        <v>98</v>
      </c>
      <c r="F82" s="29">
        <v>8500</v>
      </c>
    </row>
    <row r="83" spans="1:6" x14ac:dyDescent="0.25">
      <c r="A83" s="20"/>
      <c r="B83" s="25" t="s">
        <v>99</v>
      </c>
      <c r="C83" s="27"/>
      <c r="D83" s="27"/>
      <c r="E83" s="28"/>
      <c r="F83" s="29">
        <v>48048.78</v>
      </c>
    </row>
    <row r="84" spans="1:6" x14ac:dyDescent="0.25">
      <c r="B84" s="1"/>
      <c r="C84" s="1"/>
      <c r="D84" s="1"/>
      <c r="E84" s="1"/>
      <c r="F84" s="1"/>
    </row>
  </sheetData>
  <mergeCells count="12">
    <mergeCell ref="A10:D10"/>
    <mergeCell ref="A1:D1"/>
    <mergeCell ref="A2:D2"/>
    <mergeCell ref="A3:D3"/>
    <mergeCell ref="A4:D4"/>
    <mergeCell ref="A9:D9"/>
    <mergeCell ref="B73:D73"/>
    <mergeCell ref="A11:D11"/>
    <mergeCell ref="A12:D12"/>
    <mergeCell ref="A33:D33"/>
    <mergeCell ref="A34:D34"/>
    <mergeCell ref="B68:D68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0"/>
  <sheetViews>
    <sheetView tabSelected="1" zoomScaleNormal="100" workbookViewId="0">
      <selection activeCell="G13" sqref="G13"/>
    </sheetView>
  </sheetViews>
  <sheetFormatPr defaultRowHeight="15" x14ac:dyDescent="0.25"/>
  <cols>
    <col min="1" max="1" width="7.140625" customWidth="1"/>
    <col min="2" max="2" width="70.140625" customWidth="1"/>
    <col min="4" max="4" width="17.5703125" customWidth="1"/>
  </cols>
  <sheetData>
    <row r="1" spans="1:4" ht="15.75" x14ac:dyDescent="0.25">
      <c r="A1" s="141" t="s">
        <v>101</v>
      </c>
      <c r="B1" s="142"/>
      <c r="C1" s="142"/>
      <c r="D1" s="143"/>
    </row>
    <row r="2" spans="1:4" ht="15.75" x14ac:dyDescent="0.25">
      <c r="A2" s="144" t="s">
        <v>102</v>
      </c>
      <c r="B2" s="145"/>
      <c r="C2" s="145"/>
      <c r="D2" s="146"/>
    </row>
    <row r="3" spans="1:4" ht="16.5" thickBot="1" x14ac:dyDescent="0.3">
      <c r="A3" s="147" t="s">
        <v>88</v>
      </c>
      <c r="B3" s="148"/>
      <c r="C3" s="148"/>
      <c r="D3" s="149"/>
    </row>
    <row r="4" spans="1:4" x14ac:dyDescent="0.25">
      <c r="A4" s="150" t="s">
        <v>152</v>
      </c>
      <c r="B4" s="151"/>
      <c r="C4" s="151"/>
      <c r="D4" s="152"/>
    </row>
    <row r="5" spans="1:4" x14ac:dyDescent="0.25">
      <c r="A5" s="30">
        <v>3</v>
      </c>
      <c r="B5" s="31" t="s">
        <v>12</v>
      </c>
      <c r="C5" s="32" t="s">
        <v>13</v>
      </c>
      <c r="D5" s="33">
        <f t="shared" ref="D5" si="0">D6+D7</f>
        <v>-198756.75</v>
      </c>
    </row>
    <row r="6" spans="1:4" x14ac:dyDescent="0.25">
      <c r="A6" s="30" t="s">
        <v>61</v>
      </c>
      <c r="B6" s="34" t="s">
        <v>14</v>
      </c>
      <c r="C6" s="35"/>
      <c r="D6" s="36">
        <v>0</v>
      </c>
    </row>
    <row r="7" spans="1:4" ht="15.75" thickBot="1" x14ac:dyDescent="0.3">
      <c r="A7" s="37" t="s">
        <v>62</v>
      </c>
      <c r="B7" s="38" t="s">
        <v>15</v>
      </c>
      <c r="C7" s="39"/>
      <c r="D7" s="40">
        <v>-198756.75</v>
      </c>
    </row>
    <row r="8" spans="1:4" ht="15.75" thickBot="1" x14ac:dyDescent="0.3">
      <c r="A8" s="41" t="s">
        <v>80</v>
      </c>
      <c r="B8" s="42" t="s">
        <v>16</v>
      </c>
      <c r="C8" s="43" t="s">
        <v>13</v>
      </c>
      <c r="D8" s="44">
        <f t="shared" ref="D8" si="1">D9+D10+D11+D12+D13</f>
        <v>1869580.97</v>
      </c>
    </row>
    <row r="9" spans="1:4" x14ac:dyDescent="0.25">
      <c r="A9" s="45" t="s">
        <v>103</v>
      </c>
      <c r="B9" s="46" t="s">
        <v>17</v>
      </c>
      <c r="C9" s="47"/>
      <c r="D9" s="48">
        <v>1360301.84</v>
      </c>
    </row>
    <row r="10" spans="1:4" x14ac:dyDescent="0.25">
      <c r="A10" s="30" t="s">
        <v>104</v>
      </c>
      <c r="B10" s="34" t="s">
        <v>18</v>
      </c>
      <c r="C10" s="35"/>
      <c r="D10" s="36">
        <v>147070.39999999999</v>
      </c>
    </row>
    <row r="11" spans="1:4" x14ac:dyDescent="0.25">
      <c r="A11" s="30" t="s">
        <v>105</v>
      </c>
      <c r="B11" s="34" t="s">
        <v>19</v>
      </c>
      <c r="C11" s="35"/>
      <c r="D11" s="36">
        <v>317992.32000000001</v>
      </c>
    </row>
    <row r="12" spans="1:4" x14ac:dyDescent="0.25">
      <c r="A12" s="30" t="s">
        <v>106</v>
      </c>
      <c r="B12" s="34" t="s">
        <v>107</v>
      </c>
      <c r="C12" s="35"/>
      <c r="D12" s="36">
        <v>22011.18</v>
      </c>
    </row>
    <row r="13" spans="1:4" x14ac:dyDescent="0.25">
      <c r="A13" s="30" t="s">
        <v>108</v>
      </c>
      <c r="B13" s="34" t="s">
        <v>155</v>
      </c>
      <c r="C13" s="35"/>
      <c r="D13" s="36">
        <v>22205.23</v>
      </c>
    </row>
    <row r="14" spans="1:4" ht="15.75" thickBot="1" x14ac:dyDescent="0.3">
      <c r="A14" s="37"/>
      <c r="B14" s="38" t="s">
        <v>109</v>
      </c>
      <c r="C14" s="39"/>
      <c r="D14" s="40">
        <v>0</v>
      </c>
    </row>
    <row r="15" spans="1:4" ht="15.75" thickBot="1" x14ac:dyDescent="0.3">
      <c r="A15" s="49" t="s">
        <v>63</v>
      </c>
      <c r="B15" s="50" t="s">
        <v>20</v>
      </c>
      <c r="C15" s="51" t="s">
        <v>13</v>
      </c>
      <c r="D15" s="52">
        <f>D17+D21+D24</f>
        <v>1762128.02</v>
      </c>
    </row>
    <row r="16" spans="1:4" x14ac:dyDescent="0.25">
      <c r="A16" s="53"/>
      <c r="B16" s="54" t="s">
        <v>110</v>
      </c>
      <c r="C16" s="54"/>
      <c r="D16" s="55">
        <f t="shared" ref="D16" si="2">D15*100/D8</f>
        <v>94.252565054724542</v>
      </c>
    </row>
    <row r="17" spans="1:4" x14ac:dyDescent="0.25">
      <c r="A17" s="30" t="s">
        <v>64</v>
      </c>
      <c r="B17" s="34" t="s">
        <v>21</v>
      </c>
      <c r="C17" s="35"/>
      <c r="D17" s="36">
        <v>1754459.77</v>
      </c>
    </row>
    <row r="18" spans="1:4" x14ac:dyDescent="0.25">
      <c r="A18" s="30" t="s">
        <v>65</v>
      </c>
      <c r="B18" s="34" t="s">
        <v>111</v>
      </c>
      <c r="C18" s="35"/>
      <c r="D18" s="36">
        <v>110254.61</v>
      </c>
    </row>
    <row r="19" spans="1:4" x14ac:dyDescent="0.25">
      <c r="A19" s="30" t="s">
        <v>112</v>
      </c>
      <c r="B19" s="34" t="s">
        <v>22</v>
      </c>
      <c r="C19" s="35"/>
      <c r="D19" s="36">
        <v>0</v>
      </c>
    </row>
    <row r="20" spans="1:4" x14ac:dyDescent="0.25">
      <c r="A20" s="30" t="s">
        <v>113</v>
      </c>
      <c r="B20" s="34" t="s">
        <v>23</v>
      </c>
      <c r="C20" s="35"/>
      <c r="D20" s="36">
        <v>0</v>
      </c>
    </row>
    <row r="21" spans="1:4" x14ac:dyDescent="0.25">
      <c r="A21" s="30" t="s">
        <v>114</v>
      </c>
      <c r="B21" s="34" t="s">
        <v>115</v>
      </c>
      <c r="C21" s="35"/>
      <c r="D21" s="56">
        <f t="shared" ref="D21" si="3">D22+D23</f>
        <v>456</v>
      </c>
    </row>
    <row r="22" spans="1:4" x14ac:dyDescent="0.25">
      <c r="A22" s="30" t="s">
        <v>116</v>
      </c>
      <c r="B22" s="34" t="s">
        <v>117</v>
      </c>
      <c r="C22" s="35"/>
      <c r="D22" s="36">
        <v>0</v>
      </c>
    </row>
    <row r="23" spans="1:4" x14ac:dyDescent="0.25">
      <c r="A23" s="30" t="s">
        <v>118</v>
      </c>
      <c r="B23" s="34" t="s">
        <v>119</v>
      </c>
      <c r="C23" s="35"/>
      <c r="D23" s="57">
        <f>608*0.75</f>
        <v>456</v>
      </c>
    </row>
    <row r="24" spans="1:4" x14ac:dyDescent="0.25">
      <c r="A24" s="30" t="s">
        <v>120</v>
      </c>
      <c r="B24" s="34" t="s">
        <v>121</v>
      </c>
      <c r="C24" s="35"/>
      <c r="D24" s="57">
        <f>D25</f>
        <v>7212.25</v>
      </c>
    </row>
    <row r="25" spans="1:4" ht="15.75" thickBot="1" x14ac:dyDescent="0.3">
      <c r="A25" s="58"/>
      <c r="B25" s="97" t="s">
        <v>149</v>
      </c>
      <c r="C25" s="59"/>
      <c r="D25" s="60">
        <v>7212.25</v>
      </c>
    </row>
    <row r="26" spans="1:4" x14ac:dyDescent="0.25">
      <c r="A26" s="45" t="s">
        <v>122</v>
      </c>
      <c r="B26" s="61" t="s">
        <v>26</v>
      </c>
      <c r="C26" s="62" t="s">
        <v>13</v>
      </c>
      <c r="D26" s="63">
        <f t="shared" ref="D26" si="4">D5+D15</f>
        <v>1563371.27</v>
      </c>
    </row>
    <row r="27" spans="1:4" ht="15.75" thickBot="1" x14ac:dyDescent="0.3">
      <c r="A27" s="64" t="s">
        <v>123</v>
      </c>
      <c r="B27" s="65" t="s">
        <v>27</v>
      </c>
      <c r="C27" s="66" t="s">
        <v>13</v>
      </c>
      <c r="D27" s="67">
        <f t="shared" ref="D27" si="5">D28+D29</f>
        <v>-248839.85999999981</v>
      </c>
    </row>
    <row r="28" spans="1:4" x14ac:dyDescent="0.25">
      <c r="A28" s="45" t="s">
        <v>124</v>
      </c>
      <c r="B28" s="46" t="s">
        <v>28</v>
      </c>
      <c r="C28" s="47"/>
      <c r="D28" s="68">
        <v>0</v>
      </c>
    </row>
    <row r="29" spans="1:4" x14ac:dyDescent="0.25">
      <c r="A29" s="30" t="s">
        <v>125</v>
      </c>
      <c r="B29" s="34" t="s">
        <v>29</v>
      </c>
      <c r="C29" s="35"/>
      <c r="D29" s="69">
        <f>D26-D72-D79</f>
        <v>-248839.85999999981</v>
      </c>
    </row>
    <row r="30" spans="1:4" ht="33.75" customHeight="1" x14ac:dyDescent="0.25">
      <c r="A30" s="153" t="s">
        <v>126</v>
      </c>
      <c r="B30" s="154"/>
      <c r="C30" s="154"/>
      <c r="D30" s="155"/>
    </row>
    <row r="31" spans="1:4" x14ac:dyDescent="0.25">
      <c r="A31" s="30">
        <v>10</v>
      </c>
      <c r="B31" s="31" t="s">
        <v>153</v>
      </c>
      <c r="C31" s="35" t="s">
        <v>13</v>
      </c>
      <c r="D31" s="70">
        <v>348024.12</v>
      </c>
    </row>
    <row r="32" spans="1:4" x14ac:dyDescent="0.25">
      <c r="A32" s="30"/>
      <c r="B32" s="31" t="s">
        <v>127</v>
      </c>
      <c r="C32" s="35"/>
      <c r="D32" s="71"/>
    </row>
    <row r="33" spans="1:4" x14ac:dyDescent="0.25">
      <c r="A33" s="30"/>
      <c r="B33" s="72" t="s">
        <v>128</v>
      </c>
      <c r="C33" s="35"/>
      <c r="D33" s="70">
        <v>0</v>
      </c>
    </row>
    <row r="34" spans="1:4" x14ac:dyDescent="0.25">
      <c r="A34" s="30"/>
      <c r="B34" s="72" t="s">
        <v>35</v>
      </c>
      <c r="C34" s="35"/>
      <c r="D34" s="71"/>
    </row>
    <row r="35" spans="1:4" x14ac:dyDescent="0.25">
      <c r="A35" s="30">
        <v>11</v>
      </c>
      <c r="B35" s="31" t="s">
        <v>36</v>
      </c>
      <c r="C35" s="35" t="s">
        <v>13</v>
      </c>
      <c r="D35" s="70">
        <v>233193.56</v>
      </c>
    </row>
    <row r="36" spans="1:4" x14ac:dyDescent="0.25">
      <c r="A36" s="30"/>
      <c r="B36" s="72" t="s">
        <v>37</v>
      </c>
      <c r="C36" s="35"/>
      <c r="D36" s="71"/>
    </row>
    <row r="37" spans="1:4" x14ac:dyDescent="0.25">
      <c r="A37" s="30">
        <v>12</v>
      </c>
      <c r="B37" s="31" t="s">
        <v>38</v>
      </c>
      <c r="C37" s="35" t="s">
        <v>13</v>
      </c>
      <c r="D37" s="70">
        <v>176662.39999999999</v>
      </c>
    </row>
    <row r="38" spans="1:4" x14ac:dyDescent="0.25">
      <c r="A38" s="30"/>
      <c r="B38" s="72" t="s">
        <v>39</v>
      </c>
      <c r="C38" s="35"/>
      <c r="D38" s="71"/>
    </row>
    <row r="39" spans="1:4" x14ac:dyDescent="0.25">
      <c r="A39" s="30">
        <v>13</v>
      </c>
      <c r="B39" s="73" t="s">
        <v>40</v>
      </c>
      <c r="C39" s="35" t="s">
        <v>13</v>
      </c>
      <c r="D39" s="70">
        <v>25615.72</v>
      </c>
    </row>
    <row r="40" spans="1:4" x14ac:dyDescent="0.25">
      <c r="A40" s="30"/>
      <c r="B40" s="34" t="s">
        <v>43</v>
      </c>
      <c r="C40" s="35"/>
      <c r="D40" s="71"/>
    </row>
    <row r="41" spans="1:4" x14ac:dyDescent="0.25">
      <c r="A41" s="30">
        <v>14</v>
      </c>
      <c r="B41" s="73" t="s">
        <v>44</v>
      </c>
      <c r="C41" s="35" t="s">
        <v>13</v>
      </c>
      <c r="D41" s="70">
        <v>34448.839999999997</v>
      </c>
    </row>
    <row r="42" spans="1:4" x14ac:dyDescent="0.25">
      <c r="A42" s="30"/>
      <c r="B42" s="34" t="s">
        <v>39</v>
      </c>
      <c r="C42" s="35"/>
      <c r="D42" s="71"/>
    </row>
    <row r="43" spans="1:4" x14ac:dyDescent="0.25">
      <c r="A43" s="30"/>
      <c r="B43" s="74" t="s">
        <v>129</v>
      </c>
      <c r="C43" s="75" t="s">
        <v>13</v>
      </c>
      <c r="D43" s="70">
        <v>0</v>
      </c>
    </row>
    <row r="44" spans="1:4" x14ac:dyDescent="0.25">
      <c r="A44" s="30"/>
      <c r="B44" s="76" t="s">
        <v>130</v>
      </c>
      <c r="C44" s="75"/>
      <c r="D44" s="71"/>
    </row>
    <row r="45" spans="1:4" x14ac:dyDescent="0.25">
      <c r="A45" s="30">
        <v>16</v>
      </c>
      <c r="B45" s="31" t="s">
        <v>131</v>
      </c>
      <c r="C45" s="35" t="s">
        <v>13</v>
      </c>
      <c r="D45" s="70">
        <v>370991.04</v>
      </c>
    </row>
    <row r="46" spans="1:4" x14ac:dyDescent="0.25">
      <c r="A46" s="30"/>
      <c r="B46" s="72" t="s">
        <v>35</v>
      </c>
      <c r="C46" s="35"/>
      <c r="D46" s="71"/>
    </row>
    <row r="47" spans="1:4" x14ac:dyDescent="0.25">
      <c r="A47" s="30">
        <v>17</v>
      </c>
      <c r="B47" s="77" t="s">
        <v>132</v>
      </c>
      <c r="C47" s="35" t="s">
        <v>13</v>
      </c>
      <c r="D47" s="70">
        <v>0</v>
      </c>
    </row>
    <row r="48" spans="1:4" x14ac:dyDescent="0.25">
      <c r="A48" s="30"/>
      <c r="B48" s="72" t="s">
        <v>35</v>
      </c>
      <c r="C48" s="35"/>
      <c r="D48" s="71"/>
    </row>
    <row r="49" spans="1:4" x14ac:dyDescent="0.25">
      <c r="A49" s="30">
        <v>18</v>
      </c>
      <c r="B49" s="73" t="s">
        <v>45</v>
      </c>
      <c r="C49" s="35" t="s">
        <v>13</v>
      </c>
      <c r="D49" s="70">
        <v>141329.92000000001</v>
      </c>
    </row>
    <row r="50" spans="1:4" x14ac:dyDescent="0.25">
      <c r="A50" s="30"/>
      <c r="B50" s="34" t="s">
        <v>35</v>
      </c>
      <c r="C50" s="35"/>
      <c r="D50" s="71"/>
    </row>
    <row r="51" spans="1:4" ht="25.5" x14ac:dyDescent="0.25">
      <c r="A51" s="30">
        <v>19</v>
      </c>
      <c r="B51" s="78" t="s">
        <v>133</v>
      </c>
      <c r="C51" s="8" t="s">
        <v>13</v>
      </c>
      <c r="D51" s="71">
        <v>4420.5200000000004</v>
      </c>
    </row>
    <row r="52" spans="1:4" x14ac:dyDescent="0.25">
      <c r="A52" s="30"/>
      <c r="B52" s="9" t="s">
        <v>35</v>
      </c>
      <c r="C52" s="8"/>
      <c r="D52" s="71"/>
    </row>
    <row r="53" spans="1:4" x14ac:dyDescent="0.25">
      <c r="A53" s="30">
        <v>20</v>
      </c>
      <c r="B53" s="73" t="s">
        <v>71</v>
      </c>
      <c r="C53" s="79" t="s">
        <v>13</v>
      </c>
      <c r="D53" s="70">
        <v>25615.72</v>
      </c>
    </row>
    <row r="54" spans="1:4" ht="15.75" thickBot="1" x14ac:dyDescent="0.3">
      <c r="A54" s="37"/>
      <c r="B54" s="80" t="s">
        <v>35</v>
      </c>
      <c r="C54" s="81"/>
      <c r="D54" s="82"/>
    </row>
    <row r="55" spans="1:4" ht="16.5" thickBot="1" x14ac:dyDescent="0.3">
      <c r="A55" s="83"/>
      <c r="B55" s="84" t="s">
        <v>134</v>
      </c>
      <c r="C55" s="85"/>
      <c r="D55" s="86">
        <f t="shared" ref="D55" si="6">D31+D35+D37+D39+D41+D43+D45+D47+D49+D51+D53</f>
        <v>1360301.8399999999</v>
      </c>
    </row>
    <row r="56" spans="1:4" ht="15.75" x14ac:dyDescent="0.25">
      <c r="A56" s="45"/>
      <c r="B56" s="156" t="s">
        <v>135</v>
      </c>
      <c r="C56" s="157"/>
      <c r="D56" s="158"/>
    </row>
    <row r="57" spans="1:4" x14ac:dyDescent="0.25">
      <c r="A57" s="30">
        <v>21</v>
      </c>
      <c r="B57" s="73" t="s">
        <v>136</v>
      </c>
      <c r="C57" s="35" t="s">
        <v>13</v>
      </c>
      <c r="D57" s="70">
        <v>317992.32000000001</v>
      </c>
    </row>
    <row r="58" spans="1:4" x14ac:dyDescent="0.25">
      <c r="A58" s="30"/>
      <c r="B58" s="34" t="s">
        <v>35</v>
      </c>
      <c r="C58" s="35"/>
      <c r="D58" s="71"/>
    </row>
    <row r="59" spans="1:4" x14ac:dyDescent="0.25">
      <c r="A59" s="30">
        <f>A57+1</f>
        <v>22</v>
      </c>
      <c r="B59" s="73" t="s">
        <v>137</v>
      </c>
      <c r="C59" s="35" t="s">
        <v>13</v>
      </c>
      <c r="D59" s="71">
        <v>0</v>
      </c>
    </row>
    <row r="60" spans="1:4" ht="15.75" thickBot="1" x14ac:dyDescent="0.3">
      <c r="A60" s="37"/>
      <c r="B60" s="38"/>
      <c r="C60" s="39"/>
      <c r="D60" s="87"/>
    </row>
    <row r="61" spans="1:4" ht="15.75" x14ac:dyDescent="0.25">
      <c r="A61" s="99"/>
      <c r="B61" s="100" t="s">
        <v>138</v>
      </c>
      <c r="C61" s="88"/>
      <c r="D61" s="89">
        <f t="shared" ref="D61" si="7">D57+D59</f>
        <v>317992.32000000001</v>
      </c>
    </row>
    <row r="62" spans="1:4" ht="16.5" thickBot="1" x14ac:dyDescent="0.3">
      <c r="A62" s="101"/>
      <c r="B62" s="131" t="s">
        <v>139</v>
      </c>
      <c r="C62" s="132"/>
      <c r="D62" s="133"/>
    </row>
    <row r="63" spans="1:4" x14ac:dyDescent="0.25">
      <c r="A63" s="45">
        <f>A59+1</f>
        <v>23</v>
      </c>
      <c r="B63" s="61" t="s">
        <v>46</v>
      </c>
      <c r="C63" s="47" t="s">
        <v>13</v>
      </c>
      <c r="D63" s="48">
        <v>22011.18</v>
      </c>
    </row>
    <row r="64" spans="1:4" x14ac:dyDescent="0.25">
      <c r="A64" s="30"/>
      <c r="B64" s="34" t="s">
        <v>35</v>
      </c>
      <c r="C64" s="35"/>
      <c r="D64" s="71"/>
    </row>
    <row r="65" spans="1:4" x14ac:dyDescent="0.25">
      <c r="A65" s="30">
        <f>A63+1</f>
        <v>24</v>
      </c>
      <c r="B65" s="73" t="s">
        <v>140</v>
      </c>
      <c r="C65" s="35" t="s">
        <v>13</v>
      </c>
      <c r="D65" s="70">
        <v>0</v>
      </c>
    </row>
    <row r="66" spans="1:4" x14ac:dyDescent="0.25">
      <c r="A66" s="30"/>
      <c r="B66" s="34" t="s">
        <v>35</v>
      </c>
      <c r="C66" s="35"/>
      <c r="D66" s="71"/>
    </row>
    <row r="67" spans="1:4" x14ac:dyDescent="0.25">
      <c r="A67" s="30">
        <f>A65+1</f>
        <v>25</v>
      </c>
      <c r="B67" s="73" t="s">
        <v>47</v>
      </c>
      <c r="C67" s="35" t="s">
        <v>13</v>
      </c>
      <c r="D67" s="36">
        <v>22205.23</v>
      </c>
    </row>
    <row r="68" spans="1:4" x14ac:dyDescent="0.25">
      <c r="A68" s="30"/>
      <c r="B68" s="34" t="s">
        <v>35</v>
      </c>
      <c r="C68" s="35"/>
      <c r="D68" s="71"/>
    </row>
    <row r="69" spans="1:4" x14ac:dyDescent="0.25">
      <c r="A69" s="30">
        <v>26</v>
      </c>
      <c r="B69" s="90" t="s">
        <v>141</v>
      </c>
      <c r="C69" s="35" t="s">
        <v>13</v>
      </c>
      <c r="D69" s="71">
        <v>0</v>
      </c>
    </row>
    <row r="70" spans="1:4" ht="15.75" thickBot="1" x14ac:dyDescent="0.3">
      <c r="A70" s="37"/>
      <c r="B70" s="38" t="s">
        <v>35</v>
      </c>
      <c r="C70" s="39"/>
      <c r="D70" s="87"/>
    </row>
    <row r="71" spans="1:4" ht="15.75" x14ac:dyDescent="0.25">
      <c r="A71" s="99"/>
      <c r="B71" s="100" t="s">
        <v>142</v>
      </c>
      <c r="C71" s="88"/>
      <c r="D71" s="89">
        <f t="shared" ref="D71" si="8">D63+D65+D67+D69</f>
        <v>44216.41</v>
      </c>
    </row>
    <row r="72" spans="1:4" ht="16.5" thickBot="1" x14ac:dyDescent="0.3">
      <c r="A72" s="102"/>
      <c r="B72" s="103" t="s">
        <v>143</v>
      </c>
      <c r="C72" s="91"/>
      <c r="D72" s="92">
        <f t="shared" ref="D72" si="9">D55+D61+D71</f>
        <v>1722510.5699999998</v>
      </c>
    </row>
    <row r="73" spans="1:4" ht="15.75" x14ac:dyDescent="0.25">
      <c r="A73" s="106"/>
      <c r="B73" s="134" t="s">
        <v>154</v>
      </c>
      <c r="C73" s="135"/>
      <c r="D73" s="136"/>
    </row>
    <row r="74" spans="1:4" ht="25.5" x14ac:dyDescent="0.25">
      <c r="A74" s="107"/>
      <c r="B74" s="104" t="s">
        <v>144</v>
      </c>
      <c r="C74" s="21"/>
      <c r="D74" s="71">
        <v>33355.03</v>
      </c>
    </row>
    <row r="75" spans="1:4" ht="25.5" x14ac:dyDescent="0.25">
      <c r="A75" s="107"/>
      <c r="B75" s="104" t="s">
        <v>144</v>
      </c>
      <c r="C75" s="21"/>
      <c r="D75" s="71">
        <v>39650</v>
      </c>
    </row>
    <row r="76" spans="1:4" ht="15.75" x14ac:dyDescent="0.25">
      <c r="A76" s="107"/>
      <c r="B76" s="105" t="s">
        <v>145</v>
      </c>
      <c r="C76" s="21"/>
      <c r="D76" s="93">
        <v>2475.19</v>
      </c>
    </row>
    <row r="77" spans="1:4" ht="15.75" x14ac:dyDescent="0.25">
      <c r="A77" s="107"/>
      <c r="B77" s="105" t="s">
        <v>146</v>
      </c>
      <c r="C77" s="21"/>
      <c r="D77" s="93">
        <v>961.45</v>
      </c>
    </row>
    <row r="78" spans="1:4" ht="15.75" x14ac:dyDescent="0.25">
      <c r="A78" s="107"/>
      <c r="B78" s="105" t="s">
        <v>147</v>
      </c>
      <c r="C78" s="21"/>
      <c r="D78" s="93">
        <v>13258.89</v>
      </c>
    </row>
    <row r="79" spans="1:4" ht="16.5" thickBot="1" x14ac:dyDescent="0.3">
      <c r="A79" s="108"/>
      <c r="B79" s="109" t="s">
        <v>148</v>
      </c>
      <c r="C79" s="94"/>
      <c r="D79" s="95">
        <f>SUM(D74:D78)</f>
        <v>89700.56</v>
      </c>
    </row>
    <row r="80" spans="1:4" x14ac:dyDescent="0.25">
      <c r="A80" s="45"/>
      <c r="B80" s="137" t="s">
        <v>50</v>
      </c>
      <c r="C80" s="137"/>
      <c r="D80" s="138"/>
    </row>
    <row r="81" spans="1:4" x14ac:dyDescent="0.25">
      <c r="A81" s="30"/>
      <c r="B81" s="34" t="s">
        <v>51</v>
      </c>
      <c r="C81" s="35" t="s">
        <v>55</v>
      </c>
      <c r="D81" s="96">
        <v>0</v>
      </c>
    </row>
    <row r="82" spans="1:4" x14ac:dyDescent="0.25">
      <c r="A82" s="30"/>
      <c r="B82" s="34" t="s">
        <v>52</v>
      </c>
      <c r="C82" s="35" t="s">
        <v>55</v>
      </c>
      <c r="D82" s="96">
        <v>0</v>
      </c>
    </row>
    <row r="83" spans="1:4" x14ac:dyDescent="0.25">
      <c r="A83" s="30"/>
      <c r="B83" s="34" t="s">
        <v>53</v>
      </c>
      <c r="C83" s="35" t="s">
        <v>55</v>
      </c>
      <c r="D83" s="96">
        <v>0</v>
      </c>
    </row>
    <row r="84" spans="1:4" x14ac:dyDescent="0.25">
      <c r="A84" s="30"/>
      <c r="B84" s="34" t="s">
        <v>54</v>
      </c>
      <c r="C84" s="35" t="s">
        <v>13</v>
      </c>
      <c r="D84" s="96">
        <v>0</v>
      </c>
    </row>
    <row r="85" spans="1:4" x14ac:dyDescent="0.25">
      <c r="A85" s="30"/>
      <c r="B85" s="139" t="s">
        <v>56</v>
      </c>
      <c r="C85" s="139"/>
      <c r="D85" s="140"/>
    </row>
    <row r="86" spans="1:4" x14ac:dyDescent="0.25">
      <c r="A86" s="30"/>
      <c r="B86" s="34" t="s">
        <v>57</v>
      </c>
      <c r="C86" s="35" t="s">
        <v>55</v>
      </c>
      <c r="D86" s="96">
        <v>78</v>
      </c>
    </row>
    <row r="87" spans="1:4" x14ac:dyDescent="0.25">
      <c r="A87" s="30"/>
      <c r="B87" s="34" t="s">
        <v>58</v>
      </c>
      <c r="C87" s="35" t="s">
        <v>55</v>
      </c>
      <c r="D87" s="96">
        <v>3</v>
      </c>
    </row>
    <row r="88" spans="1:4" ht="15.75" thickBot="1" x14ac:dyDescent="0.3">
      <c r="A88" s="58"/>
      <c r="B88" s="97" t="s">
        <v>59</v>
      </c>
      <c r="C88" s="59" t="s">
        <v>13</v>
      </c>
      <c r="D88" s="98">
        <v>0</v>
      </c>
    </row>
    <row r="90" spans="1:4" x14ac:dyDescent="0.25">
      <c r="B90" s="110" t="s">
        <v>150</v>
      </c>
      <c r="D90" t="s">
        <v>151</v>
      </c>
    </row>
  </sheetData>
  <mergeCells count="10">
    <mergeCell ref="B62:D62"/>
    <mergeCell ref="B73:D73"/>
    <mergeCell ref="B80:D80"/>
    <mergeCell ref="B85:D85"/>
    <mergeCell ref="A1:D1"/>
    <mergeCell ref="A2:D2"/>
    <mergeCell ref="A3:D3"/>
    <mergeCell ref="A4:D4"/>
    <mergeCell ref="A30:D30"/>
    <mergeCell ref="B56:D56"/>
  </mergeCells>
  <pageMargins left="0.11811023622047245" right="0.11811023622047245" top="0.15748031496062992" bottom="0.15748031496062992" header="0.31496062992125984" footer="0.31496062992125984"/>
  <pageSetup paperSize="9" scale="97" fitToHeight="0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Весенняя,32 проект отчета 2021г</vt:lpstr>
      <vt:lpstr>Вес.38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2023-03-01T09:23:54Z</cp:lastPrinted>
  <dcterms:created xsi:type="dcterms:W3CDTF">2021-04-01T12:47:02Z</dcterms:created>
  <dcterms:modified xsi:type="dcterms:W3CDTF">2023-03-01T09:23:59Z</dcterms:modified>
</cp:coreProperties>
</file>